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52"/>
  </bookViews>
  <sheets>
    <sheet name="Sheet1" sheetId="1" r:id="rId1"/>
    <sheet name="Sheet2" sheetId="2" r:id="rId2"/>
    <sheet name="Sheet3" sheetId="3" r:id="rId3"/>
  </sheets>
  <definedNames>
    <definedName name="_xlnm._FilterDatabase" localSheetId="0" hidden="1">Sheet1!#REF!</definedName>
  </definedNames>
  <calcPr calcId="144525"/>
</workbook>
</file>

<file path=xl/sharedStrings.xml><?xml version="1.0" encoding="utf-8"?>
<sst xmlns="http://schemas.openxmlformats.org/spreadsheetml/2006/main" count="25">
  <si>
    <t>2023年宿州市埇桥区中小学新任教师公开招聘拟参加现场资格复审人员名单</t>
  </si>
  <si>
    <t>序号</t>
  </si>
  <si>
    <t>准考证号</t>
  </si>
  <si>
    <t>岗位代码</t>
  </si>
  <si>
    <t>岗位名称</t>
  </si>
  <si>
    <t>专业成绩</t>
  </si>
  <si>
    <t>综合成绩</t>
  </si>
  <si>
    <t>政策加分</t>
  </si>
  <si>
    <t>笔试总分</t>
  </si>
  <si>
    <t>小学语文教师A</t>
  </si>
  <si>
    <t>小学语文教师B</t>
  </si>
  <si>
    <t>小学数学教师A</t>
  </si>
  <si>
    <t>小学数学教师B</t>
  </si>
  <si>
    <t>小学体育教师</t>
  </si>
  <si>
    <t>小学音乐教师</t>
  </si>
  <si>
    <t>小学心理健康教师</t>
  </si>
  <si>
    <t>初中语文教师</t>
  </si>
  <si>
    <t>初中数学教师</t>
  </si>
  <si>
    <t>初中地理教师</t>
  </si>
  <si>
    <t>初中物理教师</t>
  </si>
  <si>
    <t>初中化学教师</t>
  </si>
  <si>
    <t>初中生物教师</t>
  </si>
  <si>
    <t>初中历史教师</t>
  </si>
  <si>
    <t>初中体育教师</t>
  </si>
  <si>
    <t>特殊教育教师</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</si>
</sst>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2">
    <font>
      <sz val="11"/>
      <color theme="1"/>
      <name val="宋体"/>
      <charset val="134"/>
      <scheme val="minor"/>
    </font>
    <font>
      <sz val="14"/>
      <name val="宋体"/>
      <charset val="134"/>
      <scheme val="minor"/>
    </font>
    <font>
      <sz val="12"/>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7" borderId="0" applyNumberFormat="0" applyBorder="0" applyAlignment="0" applyProtection="0">
      <alignment vertical="center"/>
    </xf>
    <xf numFmtId="0" fontId="18"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9"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6" borderId="5" applyNumberFormat="0" applyFont="0" applyAlignment="0" applyProtection="0">
      <alignment vertical="center"/>
    </xf>
    <xf numFmtId="0" fontId="11" fillId="29"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3" applyNumberFormat="0" applyFill="0" applyAlignment="0" applyProtection="0">
      <alignment vertical="center"/>
    </xf>
    <xf numFmtId="0" fontId="5" fillId="0" borderId="3" applyNumberFormat="0" applyFill="0" applyAlignment="0" applyProtection="0">
      <alignment vertical="center"/>
    </xf>
    <xf numFmtId="0" fontId="11" fillId="22" borderId="0" applyNumberFormat="0" applyBorder="0" applyAlignment="0" applyProtection="0">
      <alignment vertical="center"/>
    </xf>
    <xf numFmtId="0" fontId="8" fillId="0" borderId="7" applyNumberFormat="0" applyFill="0" applyAlignment="0" applyProtection="0">
      <alignment vertical="center"/>
    </xf>
    <xf numFmtId="0" fontId="11" fillId="21" borderId="0" applyNumberFormat="0" applyBorder="0" applyAlignment="0" applyProtection="0">
      <alignment vertical="center"/>
    </xf>
    <xf numFmtId="0" fontId="12" fillId="15" borderId="4" applyNumberFormat="0" applyAlignment="0" applyProtection="0">
      <alignment vertical="center"/>
    </xf>
    <xf numFmtId="0" fontId="21" fillId="15" borderId="8" applyNumberFormat="0" applyAlignment="0" applyProtection="0">
      <alignment vertical="center"/>
    </xf>
    <xf numFmtId="0" fontId="4" fillId="7" borderId="2" applyNumberFormat="0" applyAlignment="0" applyProtection="0">
      <alignment vertical="center"/>
    </xf>
    <xf numFmtId="0" fontId="3" fillId="26" borderId="0" applyNumberFormat="0" applyBorder="0" applyAlignment="0" applyProtection="0">
      <alignment vertical="center"/>
    </xf>
    <xf numFmtId="0" fontId="11" fillId="14" borderId="0" applyNumberFormat="0" applyBorder="0" applyAlignment="0" applyProtection="0">
      <alignment vertical="center"/>
    </xf>
    <xf numFmtId="0" fontId="20" fillId="0" borderId="9" applyNumberFormat="0" applyFill="0" applyAlignment="0" applyProtection="0">
      <alignment vertical="center"/>
    </xf>
    <xf numFmtId="0" fontId="14" fillId="0" borderId="6" applyNumberFormat="0" applyFill="0" applyAlignment="0" applyProtection="0">
      <alignment vertical="center"/>
    </xf>
    <xf numFmtId="0" fontId="19" fillId="25" borderId="0" applyNumberFormat="0" applyBorder="0" applyAlignment="0" applyProtection="0">
      <alignment vertical="center"/>
    </xf>
    <xf numFmtId="0" fontId="17" fillId="20" borderId="0" applyNumberFormat="0" applyBorder="0" applyAlignment="0" applyProtection="0">
      <alignment vertical="center"/>
    </xf>
    <xf numFmtId="0" fontId="3" fillId="33" borderId="0" applyNumberFormat="0" applyBorder="0" applyAlignment="0" applyProtection="0">
      <alignment vertical="center"/>
    </xf>
    <xf numFmtId="0" fontId="11" fillId="13" borderId="0" applyNumberFormat="0" applyBorder="0" applyAlignment="0" applyProtection="0">
      <alignment vertical="center"/>
    </xf>
    <xf numFmtId="0" fontId="3" fillId="32" borderId="0" applyNumberFormat="0" applyBorder="0" applyAlignment="0" applyProtection="0">
      <alignment vertical="center"/>
    </xf>
    <xf numFmtId="0" fontId="3" fillId="6" borderId="0" applyNumberFormat="0" applyBorder="0" applyAlignment="0" applyProtection="0">
      <alignment vertical="center"/>
    </xf>
    <xf numFmtId="0" fontId="3" fillId="31" borderId="0" applyNumberFormat="0" applyBorder="0" applyAlignment="0" applyProtection="0">
      <alignment vertical="center"/>
    </xf>
    <xf numFmtId="0" fontId="3" fillId="5" borderId="0" applyNumberFormat="0" applyBorder="0" applyAlignment="0" applyProtection="0">
      <alignment vertical="center"/>
    </xf>
    <xf numFmtId="0" fontId="11" fillId="18" borderId="0" applyNumberFormat="0" applyBorder="0" applyAlignment="0" applyProtection="0">
      <alignment vertical="center"/>
    </xf>
    <xf numFmtId="0" fontId="11" fillId="12" borderId="0" applyNumberFormat="0" applyBorder="0" applyAlignment="0" applyProtection="0">
      <alignment vertical="center"/>
    </xf>
    <xf numFmtId="0" fontId="3" fillId="30" borderId="0" applyNumberFormat="0" applyBorder="0" applyAlignment="0" applyProtection="0">
      <alignment vertical="center"/>
    </xf>
    <xf numFmtId="0" fontId="3" fillId="4" borderId="0" applyNumberFormat="0" applyBorder="0" applyAlignment="0" applyProtection="0">
      <alignment vertical="center"/>
    </xf>
    <xf numFmtId="0" fontId="11" fillId="11" borderId="0" applyNumberFormat="0" applyBorder="0" applyAlignment="0" applyProtection="0">
      <alignment vertical="center"/>
    </xf>
    <xf numFmtId="0" fontId="3" fillId="3" borderId="0" applyNumberFormat="0" applyBorder="0" applyAlignment="0" applyProtection="0">
      <alignment vertical="center"/>
    </xf>
    <xf numFmtId="0" fontId="11" fillId="28" borderId="0" applyNumberFormat="0" applyBorder="0" applyAlignment="0" applyProtection="0">
      <alignment vertical="center"/>
    </xf>
    <xf numFmtId="0" fontId="11" fillId="17" borderId="0" applyNumberFormat="0" applyBorder="0" applyAlignment="0" applyProtection="0">
      <alignment vertical="center"/>
    </xf>
    <xf numFmtId="0" fontId="3" fillId="8" borderId="0" applyNumberFormat="0" applyBorder="0" applyAlignment="0" applyProtection="0">
      <alignment vertical="center"/>
    </xf>
    <xf numFmtId="0" fontId="11" fillId="19"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2" fillId="2" borderId="0" xfId="0" applyFont="1" applyFill="1">
      <alignment vertical="center"/>
    </xf>
    <xf numFmtId="0" fontId="2" fillId="0" borderId="0" xfId="0" applyFont="1">
      <alignment vertical="center"/>
    </xf>
    <xf numFmtId="0" fontId="1" fillId="0" borderId="0" xfId="0" applyFont="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2"/>
  <sheetViews>
    <sheetView tabSelected="1" workbookViewId="0">
      <selection activeCell="J7" sqref="J7"/>
    </sheetView>
  </sheetViews>
  <sheetFormatPr defaultColWidth="9" defaultRowHeight="15.6" outlineLevelCol="7"/>
  <cols>
    <col min="1" max="1" width="5.88888888888889" style="4" customWidth="1"/>
    <col min="2" max="2" width="12" style="4" customWidth="1"/>
    <col min="3" max="3" width="10.2222222222222" style="4" customWidth="1"/>
    <col min="4" max="4" width="17.4444444444444" style="4" customWidth="1"/>
    <col min="5" max="5" width="11.7777777777778" style="3" customWidth="1"/>
    <col min="6" max="6" width="11.2222222222222" style="3" customWidth="1"/>
    <col min="7" max="7" width="9.55555555555556" style="3" customWidth="1"/>
    <col min="8" max="8" width="9.11111111111111" style="3" customWidth="1"/>
    <col min="9" max="242" width="9" style="4"/>
    <col min="243" max="243" width="12" style="4" customWidth="1"/>
    <col min="244" max="244" width="10.2222222222222" style="4" customWidth="1"/>
    <col min="245" max="245" width="19.2222222222222" style="4" customWidth="1"/>
    <col min="246" max="247" width="9" style="4"/>
    <col min="248" max="248" width="6.88888888888889" style="4" customWidth="1"/>
    <col min="249" max="249" width="9.11111111111111" style="4" customWidth="1"/>
    <col min="250" max="250" width="4.22222222222222" style="4" customWidth="1"/>
    <col min="251" max="253" width="9" style="4"/>
    <col min="254" max="254" width="22.8888888888889" style="4" customWidth="1"/>
    <col min="255" max="255" width="15" style="4" customWidth="1"/>
    <col min="256" max="256" width="5.44444444444444" style="4" customWidth="1"/>
    <col min="257" max="498" width="9" style="4"/>
    <col min="499" max="499" width="12" style="4" customWidth="1"/>
    <col min="500" max="500" width="10.2222222222222" style="4" customWidth="1"/>
    <col min="501" max="501" width="19.2222222222222" style="4" customWidth="1"/>
    <col min="502" max="503" width="9" style="4"/>
    <col min="504" max="504" width="6.88888888888889" style="4" customWidth="1"/>
    <col min="505" max="505" width="9.11111111111111" style="4" customWidth="1"/>
    <col min="506" max="506" width="4.22222222222222" style="4" customWidth="1"/>
    <col min="507" max="509" width="9" style="4"/>
    <col min="510" max="510" width="22.8888888888889" style="4" customWidth="1"/>
    <col min="511" max="511" width="15" style="4" customWidth="1"/>
    <col min="512" max="512" width="5.44444444444444" style="4" customWidth="1"/>
    <col min="513" max="754" width="9" style="4"/>
    <col min="755" max="755" width="12" style="4" customWidth="1"/>
    <col min="756" max="756" width="10.2222222222222" style="4" customWidth="1"/>
    <col min="757" max="757" width="19.2222222222222" style="4" customWidth="1"/>
    <col min="758" max="759" width="9" style="4"/>
    <col min="760" max="760" width="6.88888888888889" style="4" customWidth="1"/>
    <col min="761" max="761" width="9.11111111111111" style="4" customWidth="1"/>
    <col min="762" max="762" width="4.22222222222222" style="4" customWidth="1"/>
    <col min="763" max="765" width="9" style="4"/>
    <col min="766" max="766" width="22.8888888888889" style="4" customWidth="1"/>
    <col min="767" max="767" width="15" style="4" customWidth="1"/>
    <col min="768" max="768" width="5.44444444444444" style="4" customWidth="1"/>
    <col min="769" max="1010" width="9" style="4"/>
    <col min="1011" max="1011" width="12" style="4" customWidth="1"/>
    <col min="1012" max="1012" width="10.2222222222222" style="4" customWidth="1"/>
    <col min="1013" max="1013" width="19.2222222222222" style="4" customWidth="1"/>
    <col min="1014" max="1015" width="9" style="4"/>
    <col min="1016" max="1016" width="6.88888888888889" style="4" customWidth="1"/>
    <col min="1017" max="1017" width="9.11111111111111" style="4" customWidth="1"/>
    <col min="1018" max="1018" width="4.22222222222222" style="4" customWidth="1"/>
    <col min="1019" max="1021" width="9" style="4"/>
    <col min="1022" max="1022" width="22.8888888888889" style="4" customWidth="1"/>
    <col min="1023" max="1023" width="15" style="4" customWidth="1"/>
    <col min="1024" max="1024" width="5.44444444444444" style="4" customWidth="1"/>
    <col min="1025" max="1266" width="9" style="4"/>
    <col min="1267" max="1267" width="12" style="4" customWidth="1"/>
    <col min="1268" max="1268" width="10.2222222222222" style="4" customWidth="1"/>
    <col min="1269" max="1269" width="19.2222222222222" style="4" customWidth="1"/>
    <col min="1270" max="1271" width="9" style="4"/>
    <col min="1272" max="1272" width="6.88888888888889" style="4" customWidth="1"/>
    <col min="1273" max="1273" width="9.11111111111111" style="4" customWidth="1"/>
    <col min="1274" max="1274" width="4.22222222222222" style="4" customWidth="1"/>
    <col min="1275" max="1277" width="9" style="4"/>
    <col min="1278" max="1278" width="22.8888888888889" style="4" customWidth="1"/>
    <col min="1279" max="1279" width="15" style="4" customWidth="1"/>
    <col min="1280" max="1280" width="5.44444444444444" style="4" customWidth="1"/>
    <col min="1281" max="1522" width="9" style="4"/>
    <col min="1523" max="1523" width="12" style="4" customWidth="1"/>
    <col min="1524" max="1524" width="10.2222222222222" style="4" customWidth="1"/>
    <col min="1525" max="1525" width="19.2222222222222" style="4" customWidth="1"/>
    <col min="1526" max="1527" width="9" style="4"/>
    <col min="1528" max="1528" width="6.88888888888889" style="4" customWidth="1"/>
    <col min="1529" max="1529" width="9.11111111111111" style="4" customWidth="1"/>
    <col min="1530" max="1530" width="4.22222222222222" style="4" customWidth="1"/>
    <col min="1531" max="1533" width="9" style="4"/>
    <col min="1534" max="1534" width="22.8888888888889" style="4" customWidth="1"/>
    <col min="1535" max="1535" width="15" style="4" customWidth="1"/>
    <col min="1536" max="1536" width="5.44444444444444" style="4" customWidth="1"/>
    <col min="1537" max="1778" width="9" style="4"/>
    <col min="1779" max="1779" width="12" style="4" customWidth="1"/>
    <col min="1780" max="1780" width="10.2222222222222" style="4" customWidth="1"/>
    <col min="1781" max="1781" width="19.2222222222222" style="4" customWidth="1"/>
    <col min="1782" max="1783" width="9" style="4"/>
    <col min="1784" max="1784" width="6.88888888888889" style="4" customWidth="1"/>
    <col min="1785" max="1785" width="9.11111111111111" style="4" customWidth="1"/>
    <col min="1786" max="1786" width="4.22222222222222" style="4" customWidth="1"/>
    <col min="1787" max="1789" width="9" style="4"/>
    <col min="1790" max="1790" width="22.8888888888889" style="4" customWidth="1"/>
    <col min="1791" max="1791" width="15" style="4" customWidth="1"/>
    <col min="1792" max="1792" width="5.44444444444444" style="4" customWidth="1"/>
    <col min="1793" max="2034" width="9" style="4"/>
    <col min="2035" max="2035" width="12" style="4" customWidth="1"/>
    <col min="2036" max="2036" width="10.2222222222222" style="4" customWidth="1"/>
    <col min="2037" max="2037" width="19.2222222222222" style="4" customWidth="1"/>
    <col min="2038" max="2039" width="9" style="4"/>
    <col min="2040" max="2040" width="6.88888888888889" style="4" customWidth="1"/>
    <col min="2041" max="2041" width="9.11111111111111" style="4" customWidth="1"/>
    <col min="2042" max="2042" width="4.22222222222222" style="4" customWidth="1"/>
    <col min="2043" max="2045" width="9" style="4"/>
    <col min="2046" max="2046" width="22.8888888888889" style="4" customWidth="1"/>
    <col min="2047" max="2047" width="15" style="4" customWidth="1"/>
    <col min="2048" max="2048" width="5.44444444444444" style="4" customWidth="1"/>
    <col min="2049" max="2290" width="9" style="4"/>
    <col min="2291" max="2291" width="12" style="4" customWidth="1"/>
    <col min="2292" max="2292" width="10.2222222222222" style="4" customWidth="1"/>
    <col min="2293" max="2293" width="19.2222222222222" style="4" customWidth="1"/>
    <col min="2294" max="2295" width="9" style="4"/>
    <col min="2296" max="2296" width="6.88888888888889" style="4" customWidth="1"/>
    <col min="2297" max="2297" width="9.11111111111111" style="4" customWidth="1"/>
    <col min="2298" max="2298" width="4.22222222222222" style="4" customWidth="1"/>
    <col min="2299" max="2301" width="9" style="4"/>
    <col min="2302" max="2302" width="22.8888888888889" style="4" customWidth="1"/>
    <col min="2303" max="2303" width="15" style="4" customWidth="1"/>
    <col min="2304" max="2304" width="5.44444444444444" style="4" customWidth="1"/>
    <col min="2305" max="2546" width="9" style="4"/>
    <col min="2547" max="2547" width="12" style="4" customWidth="1"/>
    <col min="2548" max="2548" width="10.2222222222222" style="4" customWidth="1"/>
    <col min="2549" max="2549" width="19.2222222222222" style="4" customWidth="1"/>
    <col min="2550" max="2551" width="9" style="4"/>
    <col min="2552" max="2552" width="6.88888888888889" style="4" customWidth="1"/>
    <col min="2553" max="2553" width="9.11111111111111" style="4" customWidth="1"/>
    <col min="2554" max="2554" width="4.22222222222222" style="4" customWidth="1"/>
    <col min="2555" max="2557" width="9" style="4"/>
    <col min="2558" max="2558" width="22.8888888888889" style="4" customWidth="1"/>
    <col min="2559" max="2559" width="15" style="4" customWidth="1"/>
    <col min="2560" max="2560" width="5.44444444444444" style="4" customWidth="1"/>
    <col min="2561" max="2802" width="9" style="4"/>
    <col min="2803" max="2803" width="12" style="4" customWidth="1"/>
    <col min="2804" max="2804" width="10.2222222222222" style="4" customWidth="1"/>
    <col min="2805" max="2805" width="19.2222222222222" style="4" customWidth="1"/>
    <col min="2806" max="2807" width="9" style="4"/>
    <col min="2808" max="2808" width="6.88888888888889" style="4" customWidth="1"/>
    <col min="2809" max="2809" width="9.11111111111111" style="4" customWidth="1"/>
    <col min="2810" max="2810" width="4.22222222222222" style="4" customWidth="1"/>
    <col min="2811" max="2813" width="9" style="4"/>
    <col min="2814" max="2814" width="22.8888888888889" style="4" customWidth="1"/>
    <col min="2815" max="2815" width="15" style="4" customWidth="1"/>
    <col min="2816" max="2816" width="5.44444444444444" style="4" customWidth="1"/>
    <col min="2817" max="3058" width="9" style="4"/>
    <col min="3059" max="3059" width="12" style="4" customWidth="1"/>
    <col min="3060" max="3060" width="10.2222222222222" style="4" customWidth="1"/>
    <col min="3061" max="3061" width="19.2222222222222" style="4" customWidth="1"/>
    <col min="3062" max="3063" width="9" style="4"/>
    <col min="3064" max="3064" width="6.88888888888889" style="4" customWidth="1"/>
    <col min="3065" max="3065" width="9.11111111111111" style="4" customWidth="1"/>
    <col min="3066" max="3066" width="4.22222222222222" style="4" customWidth="1"/>
    <col min="3067" max="3069" width="9" style="4"/>
    <col min="3070" max="3070" width="22.8888888888889" style="4" customWidth="1"/>
    <col min="3071" max="3071" width="15" style="4" customWidth="1"/>
    <col min="3072" max="3072" width="5.44444444444444" style="4" customWidth="1"/>
    <col min="3073" max="3314" width="9" style="4"/>
    <col min="3315" max="3315" width="12" style="4" customWidth="1"/>
    <col min="3316" max="3316" width="10.2222222222222" style="4" customWidth="1"/>
    <col min="3317" max="3317" width="19.2222222222222" style="4" customWidth="1"/>
    <col min="3318" max="3319" width="9" style="4"/>
    <col min="3320" max="3320" width="6.88888888888889" style="4" customWidth="1"/>
    <col min="3321" max="3321" width="9.11111111111111" style="4" customWidth="1"/>
    <col min="3322" max="3322" width="4.22222222222222" style="4" customWidth="1"/>
    <col min="3323" max="3325" width="9" style="4"/>
    <col min="3326" max="3326" width="22.8888888888889" style="4" customWidth="1"/>
    <col min="3327" max="3327" width="15" style="4" customWidth="1"/>
    <col min="3328" max="3328" width="5.44444444444444" style="4" customWidth="1"/>
    <col min="3329" max="3570" width="9" style="4"/>
    <col min="3571" max="3571" width="12" style="4" customWidth="1"/>
    <col min="3572" max="3572" width="10.2222222222222" style="4" customWidth="1"/>
    <col min="3573" max="3573" width="19.2222222222222" style="4" customWidth="1"/>
    <col min="3574" max="3575" width="9" style="4"/>
    <col min="3576" max="3576" width="6.88888888888889" style="4" customWidth="1"/>
    <col min="3577" max="3577" width="9.11111111111111" style="4" customWidth="1"/>
    <col min="3578" max="3578" width="4.22222222222222" style="4" customWidth="1"/>
    <col min="3579" max="3581" width="9" style="4"/>
    <col min="3582" max="3582" width="22.8888888888889" style="4" customWidth="1"/>
    <col min="3583" max="3583" width="15" style="4" customWidth="1"/>
    <col min="3584" max="3584" width="5.44444444444444" style="4" customWidth="1"/>
    <col min="3585" max="3826" width="9" style="4"/>
    <col min="3827" max="3827" width="12" style="4" customWidth="1"/>
    <col min="3828" max="3828" width="10.2222222222222" style="4" customWidth="1"/>
    <col min="3829" max="3829" width="19.2222222222222" style="4" customWidth="1"/>
    <col min="3830" max="3831" width="9" style="4"/>
    <col min="3832" max="3832" width="6.88888888888889" style="4" customWidth="1"/>
    <col min="3833" max="3833" width="9.11111111111111" style="4" customWidth="1"/>
    <col min="3834" max="3834" width="4.22222222222222" style="4" customWidth="1"/>
    <col min="3835" max="3837" width="9" style="4"/>
    <col min="3838" max="3838" width="22.8888888888889" style="4" customWidth="1"/>
    <col min="3839" max="3839" width="15" style="4" customWidth="1"/>
    <col min="3840" max="3840" width="5.44444444444444" style="4" customWidth="1"/>
    <col min="3841" max="4082" width="9" style="4"/>
    <col min="4083" max="4083" width="12" style="4" customWidth="1"/>
    <col min="4084" max="4084" width="10.2222222222222" style="4" customWidth="1"/>
    <col min="4085" max="4085" width="19.2222222222222" style="4" customWidth="1"/>
    <col min="4086" max="4087" width="9" style="4"/>
    <col min="4088" max="4088" width="6.88888888888889" style="4" customWidth="1"/>
    <col min="4089" max="4089" width="9.11111111111111" style="4" customWidth="1"/>
    <col min="4090" max="4090" width="4.22222222222222" style="4" customWidth="1"/>
    <col min="4091" max="4093" width="9" style="4"/>
    <col min="4094" max="4094" width="22.8888888888889" style="4" customWidth="1"/>
    <col min="4095" max="4095" width="15" style="4" customWidth="1"/>
    <col min="4096" max="4096" width="5.44444444444444" style="4" customWidth="1"/>
    <col min="4097" max="4338" width="9" style="4"/>
    <col min="4339" max="4339" width="12" style="4" customWidth="1"/>
    <col min="4340" max="4340" width="10.2222222222222" style="4" customWidth="1"/>
    <col min="4341" max="4341" width="19.2222222222222" style="4" customWidth="1"/>
    <col min="4342" max="4343" width="9" style="4"/>
    <col min="4344" max="4344" width="6.88888888888889" style="4" customWidth="1"/>
    <col min="4345" max="4345" width="9.11111111111111" style="4" customWidth="1"/>
    <col min="4346" max="4346" width="4.22222222222222" style="4" customWidth="1"/>
    <col min="4347" max="4349" width="9" style="4"/>
    <col min="4350" max="4350" width="22.8888888888889" style="4" customWidth="1"/>
    <col min="4351" max="4351" width="15" style="4" customWidth="1"/>
    <col min="4352" max="4352" width="5.44444444444444" style="4" customWidth="1"/>
    <col min="4353" max="4594" width="9" style="4"/>
    <col min="4595" max="4595" width="12" style="4" customWidth="1"/>
    <col min="4596" max="4596" width="10.2222222222222" style="4" customWidth="1"/>
    <col min="4597" max="4597" width="19.2222222222222" style="4" customWidth="1"/>
    <col min="4598" max="4599" width="9" style="4"/>
    <col min="4600" max="4600" width="6.88888888888889" style="4" customWidth="1"/>
    <col min="4601" max="4601" width="9.11111111111111" style="4" customWidth="1"/>
    <col min="4602" max="4602" width="4.22222222222222" style="4" customWidth="1"/>
    <col min="4603" max="4605" width="9" style="4"/>
    <col min="4606" max="4606" width="22.8888888888889" style="4" customWidth="1"/>
    <col min="4607" max="4607" width="15" style="4" customWidth="1"/>
    <col min="4608" max="4608" width="5.44444444444444" style="4" customWidth="1"/>
    <col min="4609" max="4850" width="9" style="4"/>
    <col min="4851" max="4851" width="12" style="4" customWidth="1"/>
    <col min="4852" max="4852" width="10.2222222222222" style="4" customWidth="1"/>
    <col min="4853" max="4853" width="19.2222222222222" style="4" customWidth="1"/>
    <col min="4854" max="4855" width="9" style="4"/>
    <col min="4856" max="4856" width="6.88888888888889" style="4" customWidth="1"/>
    <col min="4857" max="4857" width="9.11111111111111" style="4" customWidth="1"/>
    <col min="4858" max="4858" width="4.22222222222222" style="4" customWidth="1"/>
    <col min="4859" max="4861" width="9" style="4"/>
    <col min="4862" max="4862" width="22.8888888888889" style="4" customWidth="1"/>
    <col min="4863" max="4863" width="15" style="4" customWidth="1"/>
    <col min="4864" max="4864" width="5.44444444444444" style="4" customWidth="1"/>
    <col min="4865" max="5106" width="9" style="4"/>
    <col min="5107" max="5107" width="12" style="4" customWidth="1"/>
    <col min="5108" max="5108" width="10.2222222222222" style="4" customWidth="1"/>
    <col min="5109" max="5109" width="19.2222222222222" style="4" customWidth="1"/>
    <col min="5110" max="5111" width="9" style="4"/>
    <col min="5112" max="5112" width="6.88888888888889" style="4" customWidth="1"/>
    <col min="5113" max="5113" width="9.11111111111111" style="4" customWidth="1"/>
    <col min="5114" max="5114" width="4.22222222222222" style="4" customWidth="1"/>
    <col min="5115" max="5117" width="9" style="4"/>
    <col min="5118" max="5118" width="22.8888888888889" style="4" customWidth="1"/>
    <col min="5119" max="5119" width="15" style="4" customWidth="1"/>
    <col min="5120" max="5120" width="5.44444444444444" style="4" customWidth="1"/>
    <col min="5121" max="5362" width="9" style="4"/>
    <col min="5363" max="5363" width="12" style="4" customWidth="1"/>
    <col min="5364" max="5364" width="10.2222222222222" style="4" customWidth="1"/>
    <col min="5365" max="5365" width="19.2222222222222" style="4" customWidth="1"/>
    <col min="5366" max="5367" width="9" style="4"/>
    <col min="5368" max="5368" width="6.88888888888889" style="4" customWidth="1"/>
    <col min="5369" max="5369" width="9.11111111111111" style="4" customWidth="1"/>
    <col min="5370" max="5370" width="4.22222222222222" style="4" customWidth="1"/>
    <col min="5371" max="5373" width="9" style="4"/>
    <col min="5374" max="5374" width="22.8888888888889" style="4" customWidth="1"/>
    <col min="5375" max="5375" width="15" style="4" customWidth="1"/>
    <col min="5376" max="5376" width="5.44444444444444" style="4" customWidth="1"/>
    <col min="5377" max="5618" width="9" style="4"/>
    <col min="5619" max="5619" width="12" style="4" customWidth="1"/>
    <col min="5620" max="5620" width="10.2222222222222" style="4" customWidth="1"/>
    <col min="5621" max="5621" width="19.2222222222222" style="4" customWidth="1"/>
    <col min="5622" max="5623" width="9" style="4"/>
    <col min="5624" max="5624" width="6.88888888888889" style="4" customWidth="1"/>
    <col min="5625" max="5625" width="9.11111111111111" style="4" customWidth="1"/>
    <col min="5626" max="5626" width="4.22222222222222" style="4" customWidth="1"/>
    <col min="5627" max="5629" width="9" style="4"/>
    <col min="5630" max="5630" width="22.8888888888889" style="4" customWidth="1"/>
    <col min="5631" max="5631" width="15" style="4" customWidth="1"/>
    <col min="5632" max="5632" width="5.44444444444444" style="4" customWidth="1"/>
    <col min="5633" max="5874" width="9" style="4"/>
    <col min="5875" max="5875" width="12" style="4" customWidth="1"/>
    <col min="5876" max="5876" width="10.2222222222222" style="4" customWidth="1"/>
    <col min="5877" max="5877" width="19.2222222222222" style="4" customWidth="1"/>
    <col min="5878" max="5879" width="9" style="4"/>
    <col min="5880" max="5880" width="6.88888888888889" style="4" customWidth="1"/>
    <col min="5881" max="5881" width="9.11111111111111" style="4" customWidth="1"/>
    <col min="5882" max="5882" width="4.22222222222222" style="4" customWidth="1"/>
    <col min="5883" max="5885" width="9" style="4"/>
    <col min="5886" max="5886" width="22.8888888888889" style="4" customWidth="1"/>
    <col min="5887" max="5887" width="15" style="4" customWidth="1"/>
    <col min="5888" max="5888" width="5.44444444444444" style="4" customWidth="1"/>
    <col min="5889" max="6130" width="9" style="4"/>
    <col min="6131" max="6131" width="12" style="4" customWidth="1"/>
    <col min="6132" max="6132" width="10.2222222222222" style="4" customWidth="1"/>
    <col min="6133" max="6133" width="19.2222222222222" style="4" customWidth="1"/>
    <col min="6134" max="6135" width="9" style="4"/>
    <col min="6136" max="6136" width="6.88888888888889" style="4" customWidth="1"/>
    <col min="6137" max="6137" width="9.11111111111111" style="4" customWidth="1"/>
    <col min="6138" max="6138" width="4.22222222222222" style="4" customWidth="1"/>
    <col min="6139" max="6141" width="9" style="4"/>
    <col min="6142" max="6142" width="22.8888888888889" style="4" customWidth="1"/>
    <col min="6143" max="6143" width="15" style="4" customWidth="1"/>
    <col min="6144" max="6144" width="5.44444444444444" style="4" customWidth="1"/>
    <col min="6145" max="6386" width="9" style="4"/>
    <col min="6387" max="6387" width="12" style="4" customWidth="1"/>
    <col min="6388" max="6388" width="10.2222222222222" style="4" customWidth="1"/>
    <col min="6389" max="6389" width="19.2222222222222" style="4" customWidth="1"/>
    <col min="6390" max="6391" width="9" style="4"/>
    <col min="6392" max="6392" width="6.88888888888889" style="4" customWidth="1"/>
    <col min="6393" max="6393" width="9.11111111111111" style="4" customWidth="1"/>
    <col min="6394" max="6394" width="4.22222222222222" style="4" customWidth="1"/>
    <col min="6395" max="6397" width="9" style="4"/>
    <col min="6398" max="6398" width="22.8888888888889" style="4" customWidth="1"/>
    <col min="6399" max="6399" width="15" style="4" customWidth="1"/>
    <col min="6400" max="6400" width="5.44444444444444" style="4" customWidth="1"/>
    <col min="6401" max="6642" width="9" style="4"/>
    <col min="6643" max="6643" width="12" style="4" customWidth="1"/>
    <col min="6644" max="6644" width="10.2222222222222" style="4" customWidth="1"/>
    <col min="6645" max="6645" width="19.2222222222222" style="4" customWidth="1"/>
    <col min="6646" max="6647" width="9" style="4"/>
    <col min="6648" max="6648" width="6.88888888888889" style="4" customWidth="1"/>
    <col min="6649" max="6649" width="9.11111111111111" style="4" customWidth="1"/>
    <col min="6650" max="6650" width="4.22222222222222" style="4" customWidth="1"/>
    <col min="6651" max="6653" width="9" style="4"/>
    <col min="6654" max="6654" width="22.8888888888889" style="4" customWidth="1"/>
    <col min="6655" max="6655" width="15" style="4" customWidth="1"/>
    <col min="6656" max="6656" width="5.44444444444444" style="4" customWidth="1"/>
    <col min="6657" max="6898" width="9" style="4"/>
    <col min="6899" max="6899" width="12" style="4" customWidth="1"/>
    <col min="6900" max="6900" width="10.2222222222222" style="4" customWidth="1"/>
    <col min="6901" max="6901" width="19.2222222222222" style="4" customWidth="1"/>
    <col min="6902" max="6903" width="9" style="4"/>
    <col min="6904" max="6904" width="6.88888888888889" style="4" customWidth="1"/>
    <col min="6905" max="6905" width="9.11111111111111" style="4" customWidth="1"/>
    <col min="6906" max="6906" width="4.22222222222222" style="4" customWidth="1"/>
    <col min="6907" max="6909" width="9" style="4"/>
    <col min="6910" max="6910" width="22.8888888888889" style="4" customWidth="1"/>
    <col min="6911" max="6911" width="15" style="4" customWidth="1"/>
    <col min="6912" max="6912" width="5.44444444444444" style="4" customWidth="1"/>
    <col min="6913" max="7154" width="9" style="4"/>
    <col min="7155" max="7155" width="12" style="4" customWidth="1"/>
    <col min="7156" max="7156" width="10.2222222222222" style="4" customWidth="1"/>
    <col min="7157" max="7157" width="19.2222222222222" style="4" customWidth="1"/>
    <col min="7158" max="7159" width="9" style="4"/>
    <col min="7160" max="7160" width="6.88888888888889" style="4" customWidth="1"/>
    <col min="7161" max="7161" width="9.11111111111111" style="4" customWidth="1"/>
    <col min="7162" max="7162" width="4.22222222222222" style="4" customWidth="1"/>
    <col min="7163" max="7165" width="9" style="4"/>
    <col min="7166" max="7166" width="22.8888888888889" style="4" customWidth="1"/>
    <col min="7167" max="7167" width="15" style="4" customWidth="1"/>
    <col min="7168" max="7168" width="5.44444444444444" style="4" customWidth="1"/>
    <col min="7169" max="7410" width="9" style="4"/>
    <col min="7411" max="7411" width="12" style="4" customWidth="1"/>
    <col min="7412" max="7412" width="10.2222222222222" style="4" customWidth="1"/>
    <col min="7413" max="7413" width="19.2222222222222" style="4" customWidth="1"/>
    <col min="7414" max="7415" width="9" style="4"/>
    <col min="7416" max="7416" width="6.88888888888889" style="4" customWidth="1"/>
    <col min="7417" max="7417" width="9.11111111111111" style="4" customWidth="1"/>
    <col min="7418" max="7418" width="4.22222222222222" style="4" customWidth="1"/>
    <col min="7419" max="7421" width="9" style="4"/>
    <col min="7422" max="7422" width="22.8888888888889" style="4" customWidth="1"/>
    <col min="7423" max="7423" width="15" style="4" customWidth="1"/>
    <col min="7424" max="7424" width="5.44444444444444" style="4" customWidth="1"/>
    <col min="7425" max="7666" width="9" style="4"/>
    <col min="7667" max="7667" width="12" style="4" customWidth="1"/>
    <col min="7668" max="7668" width="10.2222222222222" style="4" customWidth="1"/>
    <col min="7669" max="7669" width="19.2222222222222" style="4" customWidth="1"/>
    <col min="7670" max="7671" width="9" style="4"/>
    <col min="7672" max="7672" width="6.88888888888889" style="4" customWidth="1"/>
    <col min="7673" max="7673" width="9.11111111111111" style="4" customWidth="1"/>
    <col min="7674" max="7674" width="4.22222222222222" style="4" customWidth="1"/>
    <col min="7675" max="7677" width="9" style="4"/>
    <col min="7678" max="7678" width="22.8888888888889" style="4" customWidth="1"/>
    <col min="7679" max="7679" width="15" style="4" customWidth="1"/>
    <col min="7680" max="7680" width="5.44444444444444" style="4" customWidth="1"/>
    <col min="7681" max="7922" width="9" style="4"/>
    <col min="7923" max="7923" width="12" style="4" customWidth="1"/>
    <col min="7924" max="7924" width="10.2222222222222" style="4" customWidth="1"/>
    <col min="7925" max="7925" width="19.2222222222222" style="4" customWidth="1"/>
    <col min="7926" max="7927" width="9" style="4"/>
    <col min="7928" max="7928" width="6.88888888888889" style="4" customWidth="1"/>
    <col min="7929" max="7929" width="9.11111111111111" style="4" customWidth="1"/>
    <col min="7930" max="7930" width="4.22222222222222" style="4" customWidth="1"/>
    <col min="7931" max="7933" width="9" style="4"/>
    <col min="7934" max="7934" width="22.8888888888889" style="4" customWidth="1"/>
    <col min="7935" max="7935" width="15" style="4" customWidth="1"/>
    <col min="7936" max="7936" width="5.44444444444444" style="4" customWidth="1"/>
    <col min="7937" max="8178" width="9" style="4"/>
    <col min="8179" max="8179" width="12" style="4" customWidth="1"/>
    <col min="8180" max="8180" width="10.2222222222222" style="4" customWidth="1"/>
    <col min="8181" max="8181" width="19.2222222222222" style="4" customWidth="1"/>
    <col min="8182" max="8183" width="9" style="4"/>
    <col min="8184" max="8184" width="6.88888888888889" style="4" customWidth="1"/>
    <col min="8185" max="8185" width="9.11111111111111" style="4" customWidth="1"/>
    <col min="8186" max="8186" width="4.22222222222222" style="4" customWidth="1"/>
    <col min="8187" max="8189" width="9" style="4"/>
    <col min="8190" max="8190" width="22.8888888888889" style="4" customWidth="1"/>
    <col min="8191" max="8191" width="15" style="4" customWidth="1"/>
    <col min="8192" max="8192" width="5.44444444444444" style="4" customWidth="1"/>
    <col min="8193" max="8434" width="9" style="4"/>
    <col min="8435" max="8435" width="12" style="4" customWidth="1"/>
    <col min="8436" max="8436" width="10.2222222222222" style="4" customWidth="1"/>
    <col min="8437" max="8437" width="19.2222222222222" style="4" customWidth="1"/>
    <col min="8438" max="8439" width="9" style="4"/>
    <col min="8440" max="8440" width="6.88888888888889" style="4" customWidth="1"/>
    <col min="8441" max="8441" width="9.11111111111111" style="4" customWidth="1"/>
    <col min="8442" max="8442" width="4.22222222222222" style="4" customWidth="1"/>
    <col min="8443" max="8445" width="9" style="4"/>
    <col min="8446" max="8446" width="22.8888888888889" style="4" customWidth="1"/>
    <col min="8447" max="8447" width="15" style="4" customWidth="1"/>
    <col min="8448" max="8448" width="5.44444444444444" style="4" customWidth="1"/>
    <col min="8449" max="8690" width="9" style="4"/>
    <col min="8691" max="8691" width="12" style="4" customWidth="1"/>
    <col min="8692" max="8692" width="10.2222222222222" style="4" customWidth="1"/>
    <col min="8693" max="8693" width="19.2222222222222" style="4" customWidth="1"/>
    <col min="8694" max="8695" width="9" style="4"/>
    <col min="8696" max="8696" width="6.88888888888889" style="4" customWidth="1"/>
    <col min="8697" max="8697" width="9.11111111111111" style="4" customWidth="1"/>
    <col min="8698" max="8698" width="4.22222222222222" style="4" customWidth="1"/>
    <col min="8699" max="8701" width="9" style="4"/>
    <col min="8702" max="8702" width="22.8888888888889" style="4" customWidth="1"/>
    <col min="8703" max="8703" width="15" style="4" customWidth="1"/>
    <col min="8704" max="8704" width="5.44444444444444" style="4" customWidth="1"/>
    <col min="8705" max="8946" width="9" style="4"/>
    <col min="8947" max="8947" width="12" style="4" customWidth="1"/>
    <col min="8948" max="8948" width="10.2222222222222" style="4" customWidth="1"/>
    <col min="8949" max="8949" width="19.2222222222222" style="4" customWidth="1"/>
    <col min="8950" max="8951" width="9" style="4"/>
    <col min="8952" max="8952" width="6.88888888888889" style="4" customWidth="1"/>
    <col min="8953" max="8953" width="9.11111111111111" style="4" customWidth="1"/>
    <col min="8954" max="8954" width="4.22222222222222" style="4" customWidth="1"/>
    <col min="8955" max="8957" width="9" style="4"/>
    <col min="8958" max="8958" width="22.8888888888889" style="4" customWidth="1"/>
    <col min="8959" max="8959" width="15" style="4" customWidth="1"/>
    <col min="8960" max="8960" width="5.44444444444444" style="4" customWidth="1"/>
    <col min="8961" max="9202" width="9" style="4"/>
    <col min="9203" max="9203" width="12" style="4" customWidth="1"/>
    <col min="9204" max="9204" width="10.2222222222222" style="4" customWidth="1"/>
    <col min="9205" max="9205" width="19.2222222222222" style="4" customWidth="1"/>
    <col min="9206" max="9207" width="9" style="4"/>
    <col min="9208" max="9208" width="6.88888888888889" style="4" customWidth="1"/>
    <col min="9209" max="9209" width="9.11111111111111" style="4" customWidth="1"/>
    <col min="9210" max="9210" width="4.22222222222222" style="4" customWidth="1"/>
    <col min="9211" max="9213" width="9" style="4"/>
    <col min="9214" max="9214" width="22.8888888888889" style="4" customWidth="1"/>
    <col min="9215" max="9215" width="15" style="4" customWidth="1"/>
    <col min="9216" max="9216" width="5.44444444444444" style="4" customWidth="1"/>
    <col min="9217" max="9458" width="9" style="4"/>
    <col min="9459" max="9459" width="12" style="4" customWidth="1"/>
    <col min="9460" max="9460" width="10.2222222222222" style="4" customWidth="1"/>
    <col min="9461" max="9461" width="19.2222222222222" style="4" customWidth="1"/>
    <col min="9462" max="9463" width="9" style="4"/>
    <col min="9464" max="9464" width="6.88888888888889" style="4" customWidth="1"/>
    <col min="9465" max="9465" width="9.11111111111111" style="4" customWidth="1"/>
    <col min="9466" max="9466" width="4.22222222222222" style="4" customWidth="1"/>
    <col min="9467" max="9469" width="9" style="4"/>
    <col min="9470" max="9470" width="22.8888888888889" style="4" customWidth="1"/>
    <col min="9471" max="9471" width="15" style="4" customWidth="1"/>
    <col min="9472" max="9472" width="5.44444444444444" style="4" customWidth="1"/>
    <col min="9473" max="9714" width="9" style="4"/>
    <col min="9715" max="9715" width="12" style="4" customWidth="1"/>
    <col min="9716" max="9716" width="10.2222222222222" style="4" customWidth="1"/>
    <col min="9717" max="9717" width="19.2222222222222" style="4" customWidth="1"/>
    <col min="9718" max="9719" width="9" style="4"/>
    <col min="9720" max="9720" width="6.88888888888889" style="4" customWidth="1"/>
    <col min="9721" max="9721" width="9.11111111111111" style="4" customWidth="1"/>
    <col min="9722" max="9722" width="4.22222222222222" style="4" customWidth="1"/>
    <col min="9723" max="9725" width="9" style="4"/>
    <col min="9726" max="9726" width="22.8888888888889" style="4" customWidth="1"/>
    <col min="9727" max="9727" width="15" style="4" customWidth="1"/>
    <col min="9728" max="9728" width="5.44444444444444" style="4" customWidth="1"/>
    <col min="9729" max="9970" width="9" style="4"/>
    <col min="9971" max="9971" width="12" style="4" customWidth="1"/>
    <col min="9972" max="9972" width="10.2222222222222" style="4" customWidth="1"/>
    <col min="9973" max="9973" width="19.2222222222222" style="4" customWidth="1"/>
    <col min="9974" max="9975" width="9" style="4"/>
    <col min="9976" max="9976" width="6.88888888888889" style="4" customWidth="1"/>
    <col min="9977" max="9977" width="9.11111111111111" style="4" customWidth="1"/>
    <col min="9978" max="9978" width="4.22222222222222" style="4" customWidth="1"/>
    <col min="9979" max="9981" width="9" style="4"/>
    <col min="9982" max="9982" width="22.8888888888889" style="4" customWidth="1"/>
    <col min="9983" max="9983" width="15" style="4" customWidth="1"/>
    <col min="9984" max="9984" width="5.44444444444444" style="4" customWidth="1"/>
    <col min="9985" max="10226" width="9" style="4"/>
    <col min="10227" max="10227" width="12" style="4" customWidth="1"/>
    <col min="10228" max="10228" width="10.2222222222222" style="4" customWidth="1"/>
    <col min="10229" max="10229" width="19.2222222222222" style="4" customWidth="1"/>
    <col min="10230" max="10231" width="9" style="4"/>
    <col min="10232" max="10232" width="6.88888888888889" style="4" customWidth="1"/>
    <col min="10233" max="10233" width="9.11111111111111" style="4" customWidth="1"/>
    <col min="10234" max="10234" width="4.22222222222222" style="4" customWidth="1"/>
    <col min="10235" max="10237" width="9" style="4"/>
    <col min="10238" max="10238" width="22.8888888888889" style="4" customWidth="1"/>
    <col min="10239" max="10239" width="15" style="4" customWidth="1"/>
    <col min="10240" max="10240" width="5.44444444444444" style="4" customWidth="1"/>
    <col min="10241" max="10482" width="9" style="4"/>
    <col min="10483" max="10483" width="12" style="4" customWidth="1"/>
    <col min="10484" max="10484" width="10.2222222222222" style="4" customWidth="1"/>
    <col min="10485" max="10485" width="19.2222222222222" style="4" customWidth="1"/>
    <col min="10486" max="10487" width="9" style="4"/>
    <col min="10488" max="10488" width="6.88888888888889" style="4" customWidth="1"/>
    <col min="10489" max="10489" width="9.11111111111111" style="4" customWidth="1"/>
    <col min="10490" max="10490" width="4.22222222222222" style="4" customWidth="1"/>
    <col min="10491" max="10493" width="9" style="4"/>
    <col min="10494" max="10494" width="22.8888888888889" style="4" customWidth="1"/>
    <col min="10495" max="10495" width="15" style="4" customWidth="1"/>
    <col min="10496" max="10496" width="5.44444444444444" style="4" customWidth="1"/>
    <col min="10497" max="10738" width="9" style="4"/>
    <col min="10739" max="10739" width="12" style="4" customWidth="1"/>
    <col min="10740" max="10740" width="10.2222222222222" style="4" customWidth="1"/>
    <col min="10741" max="10741" width="19.2222222222222" style="4" customWidth="1"/>
    <col min="10742" max="10743" width="9" style="4"/>
    <col min="10744" max="10744" width="6.88888888888889" style="4" customWidth="1"/>
    <col min="10745" max="10745" width="9.11111111111111" style="4" customWidth="1"/>
    <col min="10746" max="10746" width="4.22222222222222" style="4" customWidth="1"/>
    <col min="10747" max="10749" width="9" style="4"/>
    <col min="10750" max="10750" width="22.8888888888889" style="4" customWidth="1"/>
    <col min="10751" max="10751" width="15" style="4" customWidth="1"/>
    <col min="10752" max="10752" width="5.44444444444444" style="4" customWidth="1"/>
    <col min="10753" max="10994" width="9" style="4"/>
    <col min="10995" max="10995" width="12" style="4" customWidth="1"/>
    <col min="10996" max="10996" width="10.2222222222222" style="4" customWidth="1"/>
    <col min="10997" max="10997" width="19.2222222222222" style="4" customWidth="1"/>
    <col min="10998" max="10999" width="9" style="4"/>
    <col min="11000" max="11000" width="6.88888888888889" style="4" customWidth="1"/>
    <col min="11001" max="11001" width="9.11111111111111" style="4" customWidth="1"/>
    <col min="11002" max="11002" width="4.22222222222222" style="4" customWidth="1"/>
    <col min="11003" max="11005" width="9" style="4"/>
    <col min="11006" max="11006" width="22.8888888888889" style="4" customWidth="1"/>
    <col min="11007" max="11007" width="15" style="4" customWidth="1"/>
    <col min="11008" max="11008" width="5.44444444444444" style="4" customWidth="1"/>
    <col min="11009" max="11250" width="9" style="4"/>
    <col min="11251" max="11251" width="12" style="4" customWidth="1"/>
    <col min="11252" max="11252" width="10.2222222222222" style="4" customWidth="1"/>
    <col min="11253" max="11253" width="19.2222222222222" style="4" customWidth="1"/>
    <col min="11254" max="11255" width="9" style="4"/>
    <col min="11256" max="11256" width="6.88888888888889" style="4" customWidth="1"/>
    <col min="11257" max="11257" width="9.11111111111111" style="4" customWidth="1"/>
    <col min="11258" max="11258" width="4.22222222222222" style="4" customWidth="1"/>
    <col min="11259" max="11261" width="9" style="4"/>
    <col min="11262" max="11262" width="22.8888888888889" style="4" customWidth="1"/>
    <col min="11263" max="11263" width="15" style="4" customWidth="1"/>
    <col min="11264" max="11264" width="5.44444444444444" style="4" customWidth="1"/>
    <col min="11265" max="11506" width="9" style="4"/>
    <col min="11507" max="11507" width="12" style="4" customWidth="1"/>
    <col min="11508" max="11508" width="10.2222222222222" style="4" customWidth="1"/>
    <col min="11509" max="11509" width="19.2222222222222" style="4" customWidth="1"/>
    <col min="11510" max="11511" width="9" style="4"/>
    <col min="11512" max="11512" width="6.88888888888889" style="4" customWidth="1"/>
    <col min="11513" max="11513" width="9.11111111111111" style="4" customWidth="1"/>
    <col min="11514" max="11514" width="4.22222222222222" style="4" customWidth="1"/>
    <col min="11515" max="11517" width="9" style="4"/>
    <col min="11518" max="11518" width="22.8888888888889" style="4" customWidth="1"/>
    <col min="11519" max="11519" width="15" style="4" customWidth="1"/>
    <col min="11520" max="11520" width="5.44444444444444" style="4" customWidth="1"/>
    <col min="11521" max="11762" width="9" style="4"/>
    <col min="11763" max="11763" width="12" style="4" customWidth="1"/>
    <col min="11764" max="11764" width="10.2222222222222" style="4" customWidth="1"/>
    <col min="11765" max="11765" width="19.2222222222222" style="4" customWidth="1"/>
    <col min="11766" max="11767" width="9" style="4"/>
    <col min="11768" max="11768" width="6.88888888888889" style="4" customWidth="1"/>
    <col min="11769" max="11769" width="9.11111111111111" style="4" customWidth="1"/>
    <col min="11770" max="11770" width="4.22222222222222" style="4" customWidth="1"/>
    <col min="11771" max="11773" width="9" style="4"/>
    <col min="11774" max="11774" width="22.8888888888889" style="4" customWidth="1"/>
    <col min="11775" max="11775" width="15" style="4" customWidth="1"/>
    <col min="11776" max="11776" width="5.44444444444444" style="4" customWidth="1"/>
    <col min="11777" max="12018" width="9" style="4"/>
    <col min="12019" max="12019" width="12" style="4" customWidth="1"/>
    <col min="12020" max="12020" width="10.2222222222222" style="4" customWidth="1"/>
    <col min="12021" max="12021" width="19.2222222222222" style="4" customWidth="1"/>
    <col min="12022" max="12023" width="9" style="4"/>
    <col min="12024" max="12024" width="6.88888888888889" style="4" customWidth="1"/>
    <col min="12025" max="12025" width="9.11111111111111" style="4" customWidth="1"/>
    <col min="12026" max="12026" width="4.22222222222222" style="4" customWidth="1"/>
    <col min="12027" max="12029" width="9" style="4"/>
    <col min="12030" max="12030" width="22.8888888888889" style="4" customWidth="1"/>
    <col min="12031" max="12031" width="15" style="4" customWidth="1"/>
    <col min="12032" max="12032" width="5.44444444444444" style="4" customWidth="1"/>
    <col min="12033" max="12274" width="9" style="4"/>
    <col min="12275" max="12275" width="12" style="4" customWidth="1"/>
    <col min="12276" max="12276" width="10.2222222222222" style="4" customWidth="1"/>
    <col min="12277" max="12277" width="19.2222222222222" style="4" customWidth="1"/>
    <col min="12278" max="12279" width="9" style="4"/>
    <col min="12280" max="12280" width="6.88888888888889" style="4" customWidth="1"/>
    <col min="12281" max="12281" width="9.11111111111111" style="4" customWidth="1"/>
    <col min="12282" max="12282" width="4.22222222222222" style="4" customWidth="1"/>
    <col min="12283" max="12285" width="9" style="4"/>
    <col min="12286" max="12286" width="22.8888888888889" style="4" customWidth="1"/>
    <col min="12287" max="12287" width="15" style="4" customWidth="1"/>
    <col min="12288" max="12288" width="5.44444444444444" style="4" customWidth="1"/>
    <col min="12289" max="12530" width="9" style="4"/>
    <col min="12531" max="12531" width="12" style="4" customWidth="1"/>
    <col min="12532" max="12532" width="10.2222222222222" style="4" customWidth="1"/>
    <col min="12533" max="12533" width="19.2222222222222" style="4" customWidth="1"/>
    <col min="12534" max="12535" width="9" style="4"/>
    <col min="12536" max="12536" width="6.88888888888889" style="4" customWidth="1"/>
    <col min="12537" max="12537" width="9.11111111111111" style="4" customWidth="1"/>
    <col min="12538" max="12538" width="4.22222222222222" style="4" customWidth="1"/>
    <col min="12539" max="12541" width="9" style="4"/>
    <col min="12542" max="12542" width="22.8888888888889" style="4" customWidth="1"/>
    <col min="12543" max="12543" width="15" style="4" customWidth="1"/>
    <col min="12544" max="12544" width="5.44444444444444" style="4" customWidth="1"/>
    <col min="12545" max="12786" width="9" style="4"/>
    <col min="12787" max="12787" width="12" style="4" customWidth="1"/>
    <col min="12788" max="12788" width="10.2222222222222" style="4" customWidth="1"/>
    <col min="12789" max="12789" width="19.2222222222222" style="4" customWidth="1"/>
    <col min="12790" max="12791" width="9" style="4"/>
    <col min="12792" max="12792" width="6.88888888888889" style="4" customWidth="1"/>
    <col min="12793" max="12793" width="9.11111111111111" style="4" customWidth="1"/>
    <col min="12794" max="12794" width="4.22222222222222" style="4" customWidth="1"/>
    <col min="12795" max="12797" width="9" style="4"/>
    <col min="12798" max="12798" width="22.8888888888889" style="4" customWidth="1"/>
    <col min="12799" max="12799" width="15" style="4" customWidth="1"/>
    <col min="12800" max="12800" width="5.44444444444444" style="4" customWidth="1"/>
    <col min="12801" max="13042" width="9" style="4"/>
    <col min="13043" max="13043" width="12" style="4" customWidth="1"/>
    <col min="13044" max="13044" width="10.2222222222222" style="4" customWidth="1"/>
    <col min="13045" max="13045" width="19.2222222222222" style="4" customWidth="1"/>
    <col min="13046" max="13047" width="9" style="4"/>
    <col min="13048" max="13048" width="6.88888888888889" style="4" customWidth="1"/>
    <col min="13049" max="13049" width="9.11111111111111" style="4" customWidth="1"/>
    <col min="13050" max="13050" width="4.22222222222222" style="4" customWidth="1"/>
    <col min="13051" max="13053" width="9" style="4"/>
    <col min="13054" max="13054" width="22.8888888888889" style="4" customWidth="1"/>
    <col min="13055" max="13055" width="15" style="4" customWidth="1"/>
    <col min="13056" max="13056" width="5.44444444444444" style="4" customWidth="1"/>
    <col min="13057" max="13298" width="9" style="4"/>
    <col min="13299" max="13299" width="12" style="4" customWidth="1"/>
    <col min="13300" max="13300" width="10.2222222222222" style="4" customWidth="1"/>
    <col min="13301" max="13301" width="19.2222222222222" style="4" customWidth="1"/>
    <col min="13302" max="13303" width="9" style="4"/>
    <col min="13304" max="13304" width="6.88888888888889" style="4" customWidth="1"/>
    <col min="13305" max="13305" width="9.11111111111111" style="4" customWidth="1"/>
    <col min="13306" max="13306" width="4.22222222222222" style="4" customWidth="1"/>
    <col min="13307" max="13309" width="9" style="4"/>
    <col min="13310" max="13310" width="22.8888888888889" style="4" customWidth="1"/>
    <col min="13311" max="13311" width="15" style="4" customWidth="1"/>
    <col min="13312" max="13312" width="5.44444444444444" style="4" customWidth="1"/>
    <col min="13313" max="13554" width="9" style="4"/>
    <col min="13555" max="13555" width="12" style="4" customWidth="1"/>
    <col min="13556" max="13556" width="10.2222222222222" style="4" customWidth="1"/>
    <col min="13557" max="13557" width="19.2222222222222" style="4" customWidth="1"/>
    <col min="13558" max="13559" width="9" style="4"/>
    <col min="13560" max="13560" width="6.88888888888889" style="4" customWidth="1"/>
    <col min="13561" max="13561" width="9.11111111111111" style="4" customWidth="1"/>
    <col min="13562" max="13562" width="4.22222222222222" style="4" customWidth="1"/>
    <col min="13563" max="13565" width="9" style="4"/>
    <col min="13566" max="13566" width="22.8888888888889" style="4" customWidth="1"/>
    <col min="13567" max="13567" width="15" style="4" customWidth="1"/>
    <col min="13568" max="13568" width="5.44444444444444" style="4" customWidth="1"/>
    <col min="13569" max="13810" width="9" style="4"/>
    <col min="13811" max="13811" width="12" style="4" customWidth="1"/>
    <col min="13812" max="13812" width="10.2222222222222" style="4" customWidth="1"/>
    <col min="13813" max="13813" width="19.2222222222222" style="4" customWidth="1"/>
    <col min="13814" max="13815" width="9" style="4"/>
    <col min="13816" max="13816" width="6.88888888888889" style="4" customWidth="1"/>
    <col min="13817" max="13817" width="9.11111111111111" style="4" customWidth="1"/>
    <col min="13818" max="13818" width="4.22222222222222" style="4" customWidth="1"/>
    <col min="13819" max="13821" width="9" style="4"/>
    <col min="13822" max="13822" width="22.8888888888889" style="4" customWidth="1"/>
    <col min="13823" max="13823" width="15" style="4" customWidth="1"/>
    <col min="13824" max="13824" width="5.44444444444444" style="4" customWidth="1"/>
    <col min="13825" max="14066" width="9" style="4"/>
    <col min="14067" max="14067" width="12" style="4" customWidth="1"/>
    <col min="14068" max="14068" width="10.2222222222222" style="4" customWidth="1"/>
    <col min="14069" max="14069" width="19.2222222222222" style="4" customWidth="1"/>
    <col min="14070" max="14071" width="9" style="4"/>
    <col min="14072" max="14072" width="6.88888888888889" style="4" customWidth="1"/>
    <col min="14073" max="14073" width="9.11111111111111" style="4" customWidth="1"/>
    <col min="14074" max="14074" width="4.22222222222222" style="4" customWidth="1"/>
    <col min="14075" max="14077" width="9" style="4"/>
    <col min="14078" max="14078" width="22.8888888888889" style="4" customWidth="1"/>
    <col min="14079" max="14079" width="15" style="4" customWidth="1"/>
    <col min="14080" max="14080" width="5.44444444444444" style="4" customWidth="1"/>
    <col min="14081" max="14322" width="9" style="4"/>
    <col min="14323" max="14323" width="12" style="4" customWidth="1"/>
    <col min="14324" max="14324" width="10.2222222222222" style="4" customWidth="1"/>
    <col min="14325" max="14325" width="19.2222222222222" style="4" customWidth="1"/>
    <col min="14326" max="14327" width="9" style="4"/>
    <col min="14328" max="14328" width="6.88888888888889" style="4" customWidth="1"/>
    <col min="14329" max="14329" width="9.11111111111111" style="4" customWidth="1"/>
    <col min="14330" max="14330" width="4.22222222222222" style="4" customWidth="1"/>
    <col min="14331" max="14333" width="9" style="4"/>
    <col min="14334" max="14334" width="22.8888888888889" style="4" customWidth="1"/>
    <col min="14335" max="14335" width="15" style="4" customWidth="1"/>
    <col min="14336" max="14336" width="5.44444444444444" style="4" customWidth="1"/>
    <col min="14337" max="14578" width="9" style="4"/>
    <col min="14579" max="14579" width="12" style="4" customWidth="1"/>
    <col min="14580" max="14580" width="10.2222222222222" style="4" customWidth="1"/>
    <col min="14581" max="14581" width="19.2222222222222" style="4" customWidth="1"/>
    <col min="14582" max="14583" width="9" style="4"/>
    <col min="14584" max="14584" width="6.88888888888889" style="4" customWidth="1"/>
    <col min="14585" max="14585" width="9.11111111111111" style="4" customWidth="1"/>
    <col min="14586" max="14586" width="4.22222222222222" style="4" customWidth="1"/>
    <col min="14587" max="14589" width="9" style="4"/>
    <col min="14590" max="14590" width="22.8888888888889" style="4" customWidth="1"/>
    <col min="14591" max="14591" width="15" style="4" customWidth="1"/>
    <col min="14592" max="14592" width="5.44444444444444" style="4" customWidth="1"/>
    <col min="14593" max="14834" width="9" style="4"/>
    <col min="14835" max="14835" width="12" style="4" customWidth="1"/>
    <col min="14836" max="14836" width="10.2222222222222" style="4" customWidth="1"/>
    <col min="14837" max="14837" width="19.2222222222222" style="4" customWidth="1"/>
    <col min="14838" max="14839" width="9" style="4"/>
    <col min="14840" max="14840" width="6.88888888888889" style="4" customWidth="1"/>
    <col min="14841" max="14841" width="9.11111111111111" style="4" customWidth="1"/>
    <col min="14842" max="14842" width="4.22222222222222" style="4" customWidth="1"/>
    <col min="14843" max="14845" width="9" style="4"/>
    <col min="14846" max="14846" width="22.8888888888889" style="4" customWidth="1"/>
    <col min="14847" max="14847" width="15" style="4" customWidth="1"/>
    <col min="14848" max="14848" width="5.44444444444444" style="4" customWidth="1"/>
    <col min="14849" max="15090" width="9" style="4"/>
    <col min="15091" max="15091" width="12" style="4" customWidth="1"/>
    <col min="15092" max="15092" width="10.2222222222222" style="4" customWidth="1"/>
    <col min="15093" max="15093" width="19.2222222222222" style="4" customWidth="1"/>
    <col min="15094" max="15095" width="9" style="4"/>
    <col min="15096" max="15096" width="6.88888888888889" style="4" customWidth="1"/>
    <col min="15097" max="15097" width="9.11111111111111" style="4" customWidth="1"/>
    <col min="15098" max="15098" width="4.22222222222222" style="4" customWidth="1"/>
    <col min="15099" max="15101" width="9" style="4"/>
    <col min="15102" max="15102" width="22.8888888888889" style="4" customWidth="1"/>
    <col min="15103" max="15103" width="15" style="4" customWidth="1"/>
    <col min="15104" max="15104" width="5.44444444444444" style="4" customWidth="1"/>
    <col min="15105" max="15346" width="9" style="4"/>
    <col min="15347" max="15347" width="12" style="4" customWidth="1"/>
    <col min="15348" max="15348" width="10.2222222222222" style="4" customWidth="1"/>
    <col min="15349" max="15349" width="19.2222222222222" style="4" customWidth="1"/>
    <col min="15350" max="15351" width="9" style="4"/>
    <col min="15352" max="15352" width="6.88888888888889" style="4" customWidth="1"/>
    <col min="15353" max="15353" width="9.11111111111111" style="4" customWidth="1"/>
    <col min="15354" max="15354" width="4.22222222222222" style="4" customWidth="1"/>
    <col min="15355" max="15357" width="9" style="4"/>
    <col min="15358" max="15358" width="22.8888888888889" style="4" customWidth="1"/>
    <col min="15359" max="15359" width="15" style="4" customWidth="1"/>
    <col min="15360" max="15360" width="5.44444444444444" style="4" customWidth="1"/>
    <col min="15361" max="15602" width="9" style="4"/>
    <col min="15603" max="15603" width="12" style="4" customWidth="1"/>
    <col min="15604" max="15604" width="10.2222222222222" style="4" customWidth="1"/>
    <col min="15605" max="15605" width="19.2222222222222" style="4" customWidth="1"/>
    <col min="15606" max="15607" width="9" style="4"/>
    <col min="15608" max="15608" width="6.88888888888889" style="4" customWidth="1"/>
    <col min="15609" max="15609" width="9.11111111111111" style="4" customWidth="1"/>
    <col min="15610" max="15610" width="4.22222222222222" style="4" customWidth="1"/>
    <col min="15611" max="15613" width="9" style="4"/>
    <col min="15614" max="15614" width="22.8888888888889" style="4" customWidth="1"/>
    <col min="15615" max="15615" width="15" style="4" customWidth="1"/>
    <col min="15616" max="15616" width="5.44444444444444" style="4" customWidth="1"/>
    <col min="15617" max="15858" width="9" style="4"/>
    <col min="15859" max="15859" width="12" style="4" customWidth="1"/>
    <col min="15860" max="15860" width="10.2222222222222" style="4" customWidth="1"/>
    <col min="15861" max="15861" width="19.2222222222222" style="4" customWidth="1"/>
    <col min="15862" max="15863" width="9" style="4"/>
    <col min="15864" max="15864" width="6.88888888888889" style="4" customWidth="1"/>
    <col min="15865" max="15865" width="9.11111111111111" style="4" customWidth="1"/>
    <col min="15866" max="15866" width="4.22222222222222" style="4" customWidth="1"/>
    <col min="15867" max="15869" width="9" style="4"/>
    <col min="15870" max="15870" width="22.8888888888889" style="4" customWidth="1"/>
    <col min="15871" max="15871" width="15" style="4" customWidth="1"/>
    <col min="15872" max="15872" width="5.44444444444444" style="4" customWidth="1"/>
    <col min="15873" max="16114" width="9" style="4"/>
    <col min="16115" max="16115" width="12" style="4" customWidth="1"/>
    <col min="16116" max="16116" width="10.2222222222222" style="4" customWidth="1"/>
    <col min="16117" max="16117" width="19.2222222222222" style="4" customWidth="1"/>
    <col min="16118" max="16119" width="9" style="4"/>
    <col min="16120" max="16120" width="6.88888888888889" style="4" customWidth="1"/>
    <col min="16121" max="16121" width="9.11111111111111" style="4" customWidth="1"/>
    <col min="16122" max="16122" width="4.22222222222222" style="4" customWidth="1"/>
    <col min="16123" max="16125" width="9" style="4"/>
    <col min="16126" max="16126" width="22.8888888888889" style="4" customWidth="1"/>
    <col min="16127" max="16127" width="15" style="4" customWidth="1"/>
    <col min="16128" max="16128" width="5.44444444444444" style="4" customWidth="1"/>
    <col min="16129" max="16384" width="9" style="4"/>
  </cols>
  <sheetData>
    <row r="1" s="1" customFormat="1" ht="31.2" customHeight="1" spans="1:8">
      <c r="A1" s="5" t="s">
        <v>0</v>
      </c>
      <c r="B1" s="5"/>
      <c r="C1" s="5"/>
      <c r="D1" s="5"/>
      <c r="E1" s="5"/>
      <c r="F1" s="5"/>
      <c r="G1" s="5"/>
      <c r="H1" s="5"/>
    </row>
    <row r="2" s="2" customFormat="1" ht="32.4" customHeight="1" spans="1:8">
      <c r="A2" s="6" t="s">
        <v>1</v>
      </c>
      <c r="B2" s="7" t="s">
        <v>2</v>
      </c>
      <c r="C2" s="7" t="s">
        <v>3</v>
      </c>
      <c r="D2" s="7" t="s">
        <v>4</v>
      </c>
      <c r="E2" s="8" t="s">
        <v>5</v>
      </c>
      <c r="F2" s="8" t="s">
        <v>6</v>
      </c>
      <c r="G2" s="8" t="s">
        <v>7</v>
      </c>
      <c r="H2" s="8" t="s">
        <v>8</v>
      </c>
    </row>
    <row r="3" ht="19.95" customHeight="1" spans="1:8">
      <c r="A3" s="9">
        <v>1</v>
      </c>
      <c r="B3" s="9" t="str">
        <f>"102011815"</f>
        <v>102011815</v>
      </c>
      <c r="C3" s="9" t="str">
        <f t="shared" ref="C3:C20" si="0">"2023001"</f>
        <v>2023001</v>
      </c>
      <c r="D3" s="9" t="s">
        <v>9</v>
      </c>
      <c r="E3" s="10">
        <v>103</v>
      </c>
      <c r="F3" s="10">
        <v>92.5</v>
      </c>
      <c r="G3" s="10">
        <v>0</v>
      </c>
      <c r="H3" s="10">
        <v>98.8</v>
      </c>
    </row>
    <row r="4" ht="19.95" customHeight="1" spans="1:8">
      <c r="A4" s="9">
        <v>2</v>
      </c>
      <c r="B4" s="9" t="str">
        <f>"102011416"</f>
        <v>102011416</v>
      </c>
      <c r="C4" s="9" t="str">
        <f t="shared" si="0"/>
        <v>2023001</v>
      </c>
      <c r="D4" s="9" t="s">
        <v>9</v>
      </c>
      <c r="E4" s="10">
        <v>98</v>
      </c>
      <c r="F4" s="10">
        <v>94.5</v>
      </c>
      <c r="G4" s="10">
        <v>0</v>
      </c>
      <c r="H4" s="10">
        <v>96.6</v>
      </c>
    </row>
    <row r="5" ht="19.95" customHeight="1" spans="1:8">
      <c r="A5" s="9">
        <v>3</v>
      </c>
      <c r="B5" s="9" t="str">
        <f>"102011530"</f>
        <v>102011530</v>
      </c>
      <c r="C5" s="9" t="str">
        <f t="shared" si="0"/>
        <v>2023001</v>
      </c>
      <c r="D5" s="9" t="s">
        <v>9</v>
      </c>
      <c r="E5" s="10">
        <v>99</v>
      </c>
      <c r="F5" s="10">
        <v>89</v>
      </c>
      <c r="G5" s="10">
        <v>0</v>
      </c>
      <c r="H5" s="10">
        <v>95</v>
      </c>
    </row>
    <row r="6" ht="19.95" customHeight="1" spans="1:8">
      <c r="A6" s="9">
        <v>4</v>
      </c>
      <c r="B6" s="9" t="str">
        <f>"102011916"</f>
        <v>102011916</v>
      </c>
      <c r="C6" s="9" t="str">
        <f t="shared" si="0"/>
        <v>2023001</v>
      </c>
      <c r="D6" s="9" t="s">
        <v>9</v>
      </c>
      <c r="E6" s="10">
        <v>99.5</v>
      </c>
      <c r="F6" s="10">
        <v>88</v>
      </c>
      <c r="G6" s="10">
        <v>0</v>
      </c>
      <c r="H6" s="10">
        <v>94.9</v>
      </c>
    </row>
    <row r="7" ht="19.95" customHeight="1" spans="1:8">
      <c r="A7" s="9">
        <v>5</v>
      </c>
      <c r="B7" s="9" t="str">
        <f>"102011425"</f>
        <v>102011425</v>
      </c>
      <c r="C7" s="9" t="str">
        <f t="shared" si="0"/>
        <v>2023001</v>
      </c>
      <c r="D7" s="9" t="s">
        <v>9</v>
      </c>
      <c r="E7" s="10">
        <v>99</v>
      </c>
      <c r="F7" s="10">
        <v>87</v>
      </c>
      <c r="G7" s="10">
        <v>0</v>
      </c>
      <c r="H7" s="10">
        <v>94.2</v>
      </c>
    </row>
    <row r="8" ht="19.95" customHeight="1" spans="1:8">
      <c r="A8" s="9">
        <v>6</v>
      </c>
      <c r="B8" s="9" t="str">
        <f>"102011030"</f>
        <v>102011030</v>
      </c>
      <c r="C8" s="9" t="str">
        <f t="shared" si="0"/>
        <v>2023001</v>
      </c>
      <c r="D8" s="9" t="s">
        <v>9</v>
      </c>
      <c r="E8" s="10">
        <v>101</v>
      </c>
      <c r="F8" s="10">
        <v>83.5</v>
      </c>
      <c r="G8" s="10">
        <v>0</v>
      </c>
      <c r="H8" s="10">
        <v>94</v>
      </c>
    </row>
    <row r="9" ht="19.95" customHeight="1" spans="1:8">
      <c r="A9" s="9">
        <v>7</v>
      </c>
      <c r="B9" s="9" t="str">
        <f>"102010803"</f>
        <v>102010803</v>
      </c>
      <c r="C9" s="9" t="str">
        <f t="shared" si="0"/>
        <v>2023001</v>
      </c>
      <c r="D9" s="9" t="s">
        <v>9</v>
      </c>
      <c r="E9" s="10">
        <v>100</v>
      </c>
      <c r="F9" s="10">
        <v>84.5</v>
      </c>
      <c r="G9" s="10">
        <v>0</v>
      </c>
      <c r="H9" s="10">
        <v>93.8</v>
      </c>
    </row>
    <row r="10" ht="19.95" customHeight="1" spans="1:8">
      <c r="A10" s="9">
        <v>8</v>
      </c>
      <c r="B10" s="9" t="str">
        <f>"102010110"</f>
        <v>102010110</v>
      </c>
      <c r="C10" s="9" t="str">
        <f t="shared" si="0"/>
        <v>2023001</v>
      </c>
      <c r="D10" s="9" t="s">
        <v>9</v>
      </c>
      <c r="E10" s="10">
        <v>94</v>
      </c>
      <c r="F10" s="10">
        <v>91.5</v>
      </c>
      <c r="G10" s="10">
        <v>0</v>
      </c>
      <c r="H10" s="10">
        <v>93</v>
      </c>
    </row>
    <row r="11" ht="19.95" customHeight="1" spans="1:8">
      <c r="A11" s="9">
        <v>9</v>
      </c>
      <c r="B11" s="9" t="str">
        <f>"102011512"</f>
        <v>102011512</v>
      </c>
      <c r="C11" s="9" t="str">
        <f t="shared" si="0"/>
        <v>2023001</v>
      </c>
      <c r="D11" s="9" t="s">
        <v>9</v>
      </c>
      <c r="E11" s="10">
        <v>96.5</v>
      </c>
      <c r="F11" s="10">
        <v>87.5</v>
      </c>
      <c r="G11" s="10">
        <v>0</v>
      </c>
      <c r="H11" s="10">
        <v>92.9</v>
      </c>
    </row>
    <row r="12" ht="19.95" customHeight="1" spans="1:8">
      <c r="A12" s="9">
        <v>10</v>
      </c>
      <c r="B12" s="9" t="str">
        <f>"102011327"</f>
        <v>102011327</v>
      </c>
      <c r="C12" s="9" t="str">
        <f t="shared" si="0"/>
        <v>2023001</v>
      </c>
      <c r="D12" s="9" t="s">
        <v>9</v>
      </c>
      <c r="E12" s="10">
        <v>95</v>
      </c>
      <c r="F12" s="10">
        <v>89.5</v>
      </c>
      <c r="G12" s="10">
        <v>0</v>
      </c>
      <c r="H12" s="10">
        <v>92.8</v>
      </c>
    </row>
    <row r="13" ht="19.95" customHeight="1" spans="1:8">
      <c r="A13" s="9">
        <v>11</v>
      </c>
      <c r="B13" s="9" t="str">
        <f>"102011424"</f>
        <v>102011424</v>
      </c>
      <c r="C13" s="9" t="str">
        <f t="shared" si="0"/>
        <v>2023001</v>
      </c>
      <c r="D13" s="9" t="s">
        <v>9</v>
      </c>
      <c r="E13" s="10">
        <v>98.5</v>
      </c>
      <c r="F13" s="10">
        <v>84</v>
      </c>
      <c r="G13" s="10">
        <v>0</v>
      </c>
      <c r="H13" s="10">
        <v>92.7</v>
      </c>
    </row>
    <row r="14" ht="19.95" customHeight="1" spans="1:8">
      <c r="A14" s="9">
        <v>12</v>
      </c>
      <c r="B14" s="9" t="str">
        <f>"102010111"</f>
        <v>102010111</v>
      </c>
      <c r="C14" s="9" t="str">
        <f t="shared" si="0"/>
        <v>2023001</v>
      </c>
      <c r="D14" s="9" t="s">
        <v>9</v>
      </c>
      <c r="E14" s="10">
        <v>99</v>
      </c>
      <c r="F14" s="10">
        <v>83</v>
      </c>
      <c r="G14" s="10">
        <v>0</v>
      </c>
      <c r="H14" s="10">
        <v>92.6</v>
      </c>
    </row>
    <row r="15" ht="19.95" customHeight="1" spans="1:8">
      <c r="A15" s="9">
        <v>13</v>
      </c>
      <c r="B15" s="9" t="str">
        <f>"102011115"</f>
        <v>102011115</v>
      </c>
      <c r="C15" s="9" t="str">
        <f t="shared" si="0"/>
        <v>2023001</v>
      </c>
      <c r="D15" s="9" t="s">
        <v>9</v>
      </c>
      <c r="E15" s="10">
        <v>93.5</v>
      </c>
      <c r="F15" s="10">
        <v>90.5</v>
      </c>
      <c r="G15" s="10">
        <v>0</v>
      </c>
      <c r="H15" s="10">
        <v>92.3</v>
      </c>
    </row>
    <row r="16" ht="19.95" customHeight="1" spans="1:8">
      <c r="A16" s="9">
        <v>14</v>
      </c>
      <c r="B16" s="9" t="str">
        <f>"102010225"</f>
        <v>102010225</v>
      </c>
      <c r="C16" s="9" t="str">
        <f t="shared" si="0"/>
        <v>2023001</v>
      </c>
      <c r="D16" s="9" t="s">
        <v>9</v>
      </c>
      <c r="E16" s="10">
        <v>96.5</v>
      </c>
      <c r="F16" s="10">
        <v>85.5</v>
      </c>
      <c r="G16" s="10">
        <v>0</v>
      </c>
      <c r="H16" s="10">
        <v>92.1</v>
      </c>
    </row>
    <row r="17" ht="19.95" customHeight="1" spans="1:8">
      <c r="A17" s="9">
        <v>15</v>
      </c>
      <c r="B17" s="9" t="str">
        <f>"102011814"</f>
        <v>102011814</v>
      </c>
      <c r="C17" s="9" t="str">
        <f t="shared" si="0"/>
        <v>2023001</v>
      </c>
      <c r="D17" s="9" t="s">
        <v>9</v>
      </c>
      <c r="E17" s="10">
        <v>92.5</v>
      </c>
      <c r="F17" s="10">
        <v>91.5</v>
      </c>
      <c r="G17" s="10">
        <v>0</v>
      </c>
      <c r="H17" s="10">
        <v>92.1</v>
      </c>
    </row>
    <row r="18" ht="19.95" customHeight="1" spans="1:8">
      <c r="A18" s="9">
        <v>16</v>
      </c>
      <c r="B18" s="9" t="str">
        <f>"102011508"</f>
        <v>102011508</v>
      </c>
      <c r="C18" s="9" t="str">
        <f t="shared" si="0"/>
        <v>2023001</v>
      </c>
      <c r="D18" s="9" t="s">
        <v>9</v>
      </c>
      <c r="E18" s="10">
        <v>96.5</v>
      </c>
      <c r="F18" s="10">
        <v>85</v>
      </c>
      <c r="G18" s="10">
        <v>0</v>
      </c>
      <c r="H18" s="10">
        <v>91.9</v>
      </c>
    </row>
    <row r="19" ht="19.95" customHeight="1" spans="1:8">
      <c r="A19" s="9">
        <v>17</v>
      </c>
      <c r="B19" s="9" t="str">
        <f>"102010405"</f>
        <v>102010405</v>
      </c>
      <c r="C19" s="9" t="str">
        <f t="shared" si="0"/>
        <v>2023001</v>
      </c>
      <c r="D19" s="9" t="s">
        <v>9</v>
      </c>
      <c r="E19" s="10">
        <v>98</v>
      </c>
      <c r="F19" s="10">
        <v>82</v>
      </c>
      <c r="G19" s="10">
        <v>0</v>
      </c>
      <c r="H19" s="10">
        <v>91.6</v>
      </c>
    </row>
    <row r="20" ht="19.95" customHeight="1" spans="1:8">
      <c r="A20" s="9">
        <v>18</v>
      </c>
      <c r="B20" s="9" t="str">
        <f>"102011520"</f>
        <v>102011520</v>
      </c>
      <c r="C20" s="9" t="str">
        <f t="shared" si="0"/>
        <v>2023001</v>
      </c>
      <c r="D20" s="9" t="s">
        <v>9</v>
      </c>
      <c r="E20" s="10">
        <v>97</v>
      </c>
      <c r="F20" s="10">
        <v>83.5</v>
      </c>
      <c r="G20" s="10">
        <v>0</v>
      </c>
      <c r="H20" s="10">
        <v>91.6</v>
      </c>
    </row>
    <row r="21" ht="19.95" customHeight="1" spans="1:8">
      <c r="A21" s="9">
        <v>19</v>
      </c>
      <c r="B21" s="9" t="str">
        <f>"102013327"</f>
        <v>102013327</v>
      </c>
      <c r="C21" s="9" t="str">
        <f t="shared" ref="C21:C39" si="1">"2023002"</f>
        <v>2023002</v>
      </c>
      <c r="D21" s="9" t="s">
        <v>10</v>
      </c>
      <c r="E21" s="10">
        <v>99.5</v>
      </c>
      <c r="F21" s="10">
        <v>95.5</v>
      </c>
      <c r="G21" s="10">
        <v>0</v>
      </c>
      <c r="H21" s="10">
        <v>97.9</v>
      </c>
    </row>
    <row r="22" ht="19.95" customHeight="1" spans="1:8">
      <c r="A22" s="9">
        <v>20</v>
      </c>
      <c r="B22" s="9" t="str">
        <f>"102012709"</f>
        <v>102012709</v>
      </c>
      <c r="C22" s="9" t="str">
        <f t="shared" si="1"/>
        <v>2023002</v>
      </c>
      <c r="D22" s="9" t="s">
        <v>10</v>
      </c>
      <c r="E22" s="10">
        <v>99.5</v>
      </c>
      <c r="F22" s="10">
        <v>92</v>
      </c>
      <c r="G22" s="10">
        <v>0</v>
      </c>
      <c r="H22" s="10">
        <v>96.5</v>
      </c>
    </row>
    <row r="23" ht="19.95" customHeight="1" spans="1:8">
      <c r="A23" s="9">
        <v>21</v>
      </c>
      <c r="B23" s="9" t="str">
        <f>"102012603"</f>
        <v>102012603</v>
      </c>
      <c r="C23" s="9" t="str">
        <f t="shared" si="1"/>
        <v>2023002</v>
      </c>
      <c r="D23" s="9" t="s">
        <v>10</v>
      </c>
      <c r="E23" s="10">
        <v>101</v>
      </c>
      <c r="F23" s="10">
        <v>88</v>
      </c>
      <c r="G23" s="10">
        <v>0</v>
      </c>
      <c r="H23" s="10">
        <v>95.8</v>
      </c>
    </row>
    <row r="24" ht="19.95" customHeight="1" spans="1:8">
      <c r="A24" s="9">
        <v>22</v>
      </c>
      <c r="B24" s="9" t="str">
        <f>"102013211"</f>
        <v>102013211</v>
      </c>
      <c r="C24" s="9" t="str">
        <f t="shared" si="1"/>
        <v>2023002</v>
      </c>
      <c r="D24" s="9" t="s">
        <v>10</v>
      </c>
      <c r="E24" s="10">
        <v>98</v>
      </c>
      <c r="F24" s="10">
        <v>92</v>
      </c>
      <c r="G24" s="10">
        <v>0</v>
      </c>
      <c r="H24" s="10">
        <v>95.6</v>
      </c>
    </row>
    <row r="25" ht="19.95" customHeight="1" spans="1:8">
      <c r="A25" s="9">
        <v>23</v>
      </c>
      <c r="B25" s="9" t="str">
        <f>"102013504"</f>
        <v>102013504</v>
      </c>
      <c r="C25" s="9" t="str">
        <f t="shared" si="1"/>
        <v>2023002</v>
      </c>
      <c r="D25" s="9" t="s">
        <v>10</v>
      </c>
      <c r="E25" s="10">
        <v>104</v>
      </c>
      <c r="F25" s="10">
        <v>82</v>
      </c>
      <c r="G25" s="10">
        <v>0</v>
      </c>
      <c r="H25" s="10">
        <v>95.2</v>
      </c>
    </row>
    <row r="26" ht="19.95" customHeight="1" spans="1:8">
      <c r="A26" s="9">
        <v>24</v>
      </c>
      <c r="B26" s="9" t="str">
        <f>"102012422"</f>
        <v>102012422</v>
      </c>
      <c r="C26" s="9" t="str">
        <f t="shared" si="1"/>
        <v>2023002</v>
      </c>
      <c r="D26" s="9" t="s">
        <v>10</v>
      </c>
      <c r="E26" s="10">
        <v>97.5</v>
      </c>
      <c r="F26" s="10">
        <v>91.5</v>
      </c>
      <c r="G26" s="10">
        <v>0</v>
      </c>
      <c r="H26" s="10">
        <v>95.1</v>
      </c>
    </row>
    <row r="27" ht="19.95" customHeight="1" spans="1:8">
      <c r="A27" s="9">
        <v>25</v>
      </c>
      <c r="B27" s="9" t="str">
        <f>"102011920"</f>
        <v>102011920</v>
      </c>
      <c r="C27" s="9" t="str">
        <f t="shared" si="1"/>
        <v>2023002</v>
      </c>
      <c r="D27" s="9" t="s">
        <v>10</v>
      </c>
      <c r="E27" s="10">
        <v>99.5</v>
      </c>
      <c r="F27" s="10">
        <v>86</v>
      </c>
      <c r="G27" s="10">
        <v>0</v>
      </c>
      <c r="H27" s="10">
        <v>94.1</v>
      </c>
    </row>
    <row r="28" ht="19.95" customHeight="1" spans="1:8">
      <c r="A28" s="9">
        <v>26</v>
      </c>
      <c r="B28" s="9" t="str">
        <f>"102012317"</f>
        <v>102012317</v>
      </c>
      <c r="C28" s="9" t="str">
        <f t="shared" si="1"/>
        <v>2023002</v>
      </c>
      <c r="D28" s="9" t="s">
        <v>10</v>
      </c>
      <c r="E28" s="10">
        <v>97.5</v>
      </c>
      <c r="F28" s="10">
        <v>89</v>
      </c>
      <c r="G28" s="10">
        <v>0</v>
      </c>
      <c r="H28" s="10">
        <v>94.1</v>
      </c>
    </row>
    <row r="29" ht="19.95" customHeight="1" spans="1:8">
      <c r="A29" s="9">
        <v>27</v>
      </c>
      <c r="B29" s="9" t="str">
        <f>"102013213"</f>
        <v>102013213</v>
      </c>
      <c r="C29" s="9" t="str">
        <f t="shared" si="1"/>
        <v>2023002</v>
      </c>
      <c r="D29" s="9" t="s">
        <v>10</v>
      </c>
      <c r="E29" s="10">
        <v>96.5</v>
      </c>
      <c r="F29" s="10">
        <v>90.5</v>
      </c>
      <c r="G29" s="10">
        <v>0</v>
      </c>
      <c r="H29" s="10">
        <v>94.1</v>
      </c>
    </row>
    <row r="30" ht="19.95" customHeight="1" spans="1:8">
      <c r="A30" s="9">
        <v>28</v>
      </c>
      <c r="B30" s="9" t="str">
        <f>"102012716"</f>
        <v>102012716</v>
      </c>
      <c r="C30" s="9" t="str">
        <f t="shared" si="1"/>
        <v>2023002</v>
      </c>
      <c r="D30" s="9" t="s">
        <v>10</v>
      </c>
      <c r="E30" s="10">
        <v>101</v>
      </c>
      <c r="F30" s="10">
        <v>83.5</v>
      </c>
      <c r="G30" s="10">
        <v>0</v>
      </c>
      <c r="H30" s="10">
        <v>94</v>
      </c>
    </row>
    <row r="31" ht="19.95" customHeight="1" spans="1:8">
      <c r="A31" s="9">
        <v>29</v>
      </c>
      <c r="B31" s="9" t="str">
        <f>"102012224"</f>
        <v>102012224</v>
      </c>
      <c r="C31" s="9" t="str">
        <f t="shared" si="1"/>
        <v>2023002</v>
      </c>
      <c r="D31" s="9" t="s">
        <v>10</v>
      </c>
      <c r="E31" s="10">
        <v>95</v>
      </c>
      <c r="F31" s="10">
        <v>91.5</v>
      </c>
      <c r="G31" s="10">
        <v>0</v>
      </c>
      <c r="H31" s="10">
        <v>93.6</v>
      </c>
    </row>
    <row r="32" ht="19.95" customHeight="1" spans="1:8">
      <c r="A32" s="9">
        <v>30</v>
      </c>
      <c r="B32" s="9" t="str">
        <f>"102013204"</f>
        <v>102013204</v>
      </c>
      <c r="C32" s="9" t="str">
        <f t="shared" si="1"/>
        <v>2023002</v>
      </c>
      <c r="D32" s="9" t="s">
        <v>10</v>
      </c>
      <c r="E32" s="10">
        <v>93.5</v>
      </c>
      <c r="F32" s="10">
        <v>93</v>
      </c>
      <c r="G32" s="10">
        <v>0</v>
      </c>
      <c r="H32" s="10">
        <v>93.3</v>
      </c>
    </row>
    <row r="33" ht="19.95" customHeight="1" spans="1:8">
      <c r="A33" s="9">
        <v>31</v>
      </c>
      <c r="B33" s="9" t="str">
        <f>"102013217"</f>
        <v>102013217</v>
      </c>
      <c r="C33" s="9" t="str">
        <f t="shared" si="1"/>
        <v>2023002</v>
      </c>
      <c r="D33" s="9" t="s">
        <v>10</v>
      </c>
      <c r="E33" s="10">
        <v>101.5</v>
      </c>
      <c r="F33" s="10">
        <v>81</v>
      </c>
      <c r="G33" s="10">
        <v>0</v>
      </c>
      <c r="H33" s="10">
        <v>93.3</v>
      </c>
    </row>
    <row r="34" ht="19.95" customHeight="1" spans="1:8">
      <c r="A34" s="9">
        <v>32</v>
      </c>
      <c r="B34" s="9" t="str">
        <f>"102013420"</f>
        <v>102013420</v>
      </c>
      <c r="C34" s="9" t="str">
        <f t="shared" si="1"/>
        <v>2023002</v>
      </c>
      <c r="D34" s="9" t="s">
        <v>10</v>
      </c>
      <c r="E34" s="10">
        <v>95</v>
      </c>
      <c r="F34" s="10">
        <v>90.5</v>
      </c>
      <c r="G34" s="10">
        <v>0</v>
      </c>
      <c r="H34" s="10">
        <v>93.2</v>
      </c>
    </row>
    <row r="35" ht="19.95" customHeight="1" spans="1:8">
      <c r="A35" s="9">
        <v>33</v>
      </c>
      <c r="B35" s="9" t="str">
        <f>"102012009"</f>
        <v>102012009</v>
      </c>
      <c r="C35" s="9" t="str">
        <f t="shared" si="1"/>
        <v>2023002</v>
      </c>
      <c r="D35" s="9" t="s">
        <v>10</v>
      </c>
      <c r="E35" s="10">
        <v>96</v>
      </c>
      <c r="F35" s="10">
        <v>83.5</v>
      </c>
      <c r="G35" s="10">
        <v>2</v>
      </c>
      <c r="H35" s="10">
        <v>93</v>
      </c>
    </row>
    <row r="36" ht="19.95" customHeight="1" spans="1:8">
      <c r="A36" s="9">
        <v>34</v>
      </c>
      <c r="B36" s="9" t="str">
        <f>"102012407"</f>
        <v>102012407</v>
      </c>
      <c r="C36" s="9" t="str">
        <f t="shared" si="1"/>
        <v>2023002</v>
      </c>
      <c r="D36" s="9" t="s">
        <v>10</v>
      </c>
      <c r="E36" s="10">
        <v>95</v>
      </c>
      <c r="F36" s="10">
        <v>90</v>
      </c>
      <c r="G36" s="10">
        <v>0</v>
      </c>
      <c r="H36" s="10">
        <v>93</v>
      </c>
    </row>
    <row r="37" ht="19.95" customHeight="1" spans="1:8">
      <c r="A37" s="9">
        <v>35</v>
      </c>
      <c r="B37" s="9" t="str">
        <f>"102012023"</f>
        <v>102012023</v>
      </c>
      <c r="C37" s="9" t="str">
        <f t="shared" si="1"/>
        <v>2023002</v>
      </c>
      <c r="D37" s="9" t="s">
        <v>10</v>
      </c>
      <c r="E37" s="10">
        <v>96.5</v>
      </c>
      <c r="F37" s="10">
        <v>87.5</v>
      </c>
      <c r="G37" s="10">
        <v>0</v>
      </c>
      <c r="H37" s="10">
        <v>92.9</v>
      </c>
    </row>
    <row r="38" ht="19.95" customHeight="1" spans="1:8">
      <c r="A38" s="9">
        <v>36</v>
      </c>
      <c r="B38" s="9" t="str">
        <f>"102012413"</f>
        <v>102012413</v>
      </c>
      <c r="C38" s="9" t="str">
        <f t="shared" si="1"/>
        <v>2023002</v>
      </c>
      <c r="D38" s="9" t="s">
        <v>10</v>
      </c>
      <c r="E38" s="10">
        <v>92.5</v>
      </c>
      <c r="F38" s="10">
        <v>93.5</v>
      </c>
      <c r="G38" s="10">
        <v>0</v>
      </c>
      <c r="H38" s="10">
        <v>92.9</v>
      </c>
    </row>
    <row r="39" ht="19.95" customHeight="1" spans="1:8">
      <c r="A39" s="9">
        <v>37</v>
      </c>
      <c r="B39" s="9" t="str">
        <f>"102013126"</f>
        <v>102013126</v>
      </c>
      <c r="C39" s="9" t="str">
        <f t="shared" si="1"/>
        <v>2023002</v>
      </c>
      <c r="D39" s="9" t="s">
        <v>10</v>
      </c>
      <c r="E39" s="10">
        <v>99.5</v>
      </c>
      <c r="F39" s="10">
        <v>83</v>
      </c>
      <c r="G39" s="10">
        <v>0</v>
      </c>
      <c r="H39" s="10">
        <v>92.9</v>
      </c>
    </row>
    <row r="40" ht="19.95" customHeight="1" spans="1:8">
      <c r="A40" s="9">
        <v>38</v>
      </c>
      <c r="B40" s="9" t="str">
        <f>"101005211"</f>
        <v>101005211</v>
      </c>
      <c r="C40" s="9" t="str">
        <f t="shared" ref="C40:C57" si="2">"2023003"</f>
        <v>2023003</v>
      </c>
      <c r="D40" s="9" t="s">
        <v>11</v>
      </c>
      <c r="E40" s="10">
        <v>101.5</v>
      </c>
      <c r="F40" s="10">
        <v>100.5</v>
      </c>
      <c r="G40" s="10">
        <v>0</v>
      </c>
      <c r="H40" s="10">
        <v>101.1</v>
      </c>
    </row>
    <row r="41" ht="19.95" customHeight="1" spans="1:8">
      <c r="A41" s="9">
        <v>39</v>
      </c>
      <c r="B41" s="10" t="str">
        <f>"101005423"</f>
        <v>101005423</v>
      </c>
      <c r="C41" s="10" t="str">
        <f t="shared" si="2"/>
        <v>2023003</v>
      </c>
      <c r="D41" s="10" t="s">
        <v>11</v>
      </c>
      <c r="E41" s="10">
        <v>106.5</v>
      </c>
      <c r="F41" s="10">
        <v>86</v>
      </c>
      <c r="G41" s="10">
        <v>0</v>
      </c>
      <c r="H41" s="10">
        <v>98.3</v>
      </c>
    </row>
    <row r="42" ht="19.95" customHeight="1" spans="1:8">
      <c r="A42" s="9">
        <v>40</v>
      </c>
      <c r="B42" s="9" t="str">
        <f>"101006002"</f>
        <v>101006002</v>
      </c>
      <c r="C42" s="9" t="str">
        <f t="shared" si="2"/>
        <v>2023003</v>
      </c>
      <c r="D42" s="9" t="s">
        <v>11</v>
      </c>
      <c r="E42" s="10">
        <v>107</v>
      </c>
      <c r="F42" s="10">
        <v>85</v>
      </c>
      <c r="G42" s="10">
        <v>0</v>
      </c>
      <c r="H42" s="10">
        <v>98.2</v>
      </c>
    </row>
    <row r="43" ht="19.95" customHeight="1" spans="1:8">
      <c r="A43" s="9">
        <v>41</v>
      </c>
      <c r="B43" s="9" t="str">
        <f>"101005724"</f>
        <v>101005724</v>
      </c>
      <c r="C43" s="9" t="str">
        <f t="shared" si="2"/>
        <v>2023003</v>
      </c>
      <c r="D43" s="9" t="s">
        <v>11</v>
      </c>
      <c r="E43" s="10">
        <v>100</v>
      </c>
      <c r="F43" s="10">
        <v>87.5</v>
      </c>
      <c r="G43" s="10">
        <v>0</v>
      </c>
      <c r="H43" s="10">
        <v>95</v>
      </c>
    </row>
    <row r="44" ht="19.95" customHeight="1" spans="1:8">
      <c r="A44" s="9">
        <v>42</v>
      </c>
      <c r="B44" s="9" t="str">
        <f>"101005804"</f>
        <v>101005804</v>
      </c>
      <c r="C44" s="9" t="str">
        <f t="shared" si="2"/>
        <v>2023003</v>
      </c>
      <c r="D44" s="9" t="s">
        <v>11</v>
      </c>
      <c r="E44" s="10">
        <v>99</v>
      </c>
      <c r="F44" s="10">
        <v>89</v>
      </c>
      <c r="G44" s="10">
        <v>0</v>
      </c>
      <c r="H44" s="10">
        <v>95</v>
      </c>
    </row>
    <row r="45" ht="19.95" customHeight="1" spans="1:8">
      <c r="A45" s="9">
        <v>43</v>
      </c>
      <c r="B45" s="9" t="str">
        <f>"101006022"</f>
        <v>101006022</v>
      </c>
      <c r="C45" s="9" t="str">
        <f t="shared" si="2"/>
        <v>2023003</v>
      </c>
      <c r="D45" s="9" t="s">
        <v>11</v>
      </c>
      <c r="E45" s="10">
        <v>98.5</v>
      </c>
      <c r="F45" s="10">
        <v>89.5</v>
      </c>
      <c r="G45" s="10">
        <v>0</v>
      </c>
      <c r="H45" s="10">
        <v>94.9</v>
      </c>
    </row>
    <row r="46" ht="19.95" customHeight="1" spans="1:8">
      <c r="A46" s="9">
        <v>44</v>
      </c>
      <c r="B46" s="9" t="str">
        <f>"101005008"</f>
        <v>101005008</v>
      </c>
      <c r="C46" s="9" t="str">
        <f t="shared" si="2"/>
        <v>2023003</v>
      </c>
      <c r="D46" s="9" t="s">
        <v>11</v>
      </c>
      <c r="E46" s="10">
        <v>105</v>
      </c>
      <c r="F46" s="10">
        <v>75.5</v>
      </c>
      <c r="G46" s="10">
        <v>0</v>
      </c>
      <c r="H46" s="10">
        <v>93.2</v>
      </c>
    </row>
    <row r="47" ht="19.95" customHeight="1" spans="1:8">
      <c r="A47" s="9">
        <v>45</v>
      </c>
      <c r="B47" s="9" t="str">
        <f>"101005230"</f>
        <v>101005230</v>
      </c>
      <c r="C47" s="9" t="str">
        <f t="shared" si="2"/>
        <v>2023003</v>
      </c>
      <c r="D47" s="9" t="s">
        <v>11</v>
      </c>
      <c r="E47" s="10">
        <v>98</v>
      </c>
      <c r="F47" s="10">
        <v>86</v>
      </c>
      <c r="G47" s="10">
        <v>0</v>
      </c>
      <c r="H47" s="10">
        <v>93.2</v>
      </c>
    </row>
    <row r="48" ht="19.95" customHeight="1" spans="1:8">
      <c r="A48" s="9">
        <v>46</v>
      </c>
      <c r="B48" s="9" t="str">
        <f>"101005314"</f>
        <v>101005314</v>
      </c>
      <c r="C48" s="9" t="str">
        <f t="shared" si="2"/>
        <v>2023003</v>
      </c>
      <c r="D48" s="9" t="s">
        <v>11</v>
      </c>
      <c r="E48" s="10">
        <v>95.5</v>
      </c>
      <c r="F48" s="10">
        <v>84</v>
      </c>
      <c r="G48" s="10">
        <v>0</v>
      </c>
      <c r="H48" s="10">
        <v>90.9</v>
      </c>
    </row>
    <row r="49" ht="19.95" customHeight="1" spans="1:8">
      <c r="A49" s="9">
        <v>47</v>
      </c>
      <c r="B49" s="9" t="str">
        <f>"101005301"</f>
        <v>101005301</v>
      </c>
      <c r="C49" s="9" t="str">
        <f t="shared" si="2"/>
        <v>2023003</v>
      </c>
      <c r="D49" s="9" t="s">
        <v>11</v>
      </c>
      <c r="E49" s="10">
        <v>95.5</v>
      </c>
      <c r="F49" s="10">
        <v>81.5</v>
      </c>
      <c r="G49" s="10">
        <v>0</v>
      </c>
      <c r="H49" s="10">
        <v>89.9</v>
      </c>
    </row>
    <row r="50" ht="19.95" customHeight="1" spans="1:8">
      <c r="A50" s="9">
        <v>48</v>
      </c>
      <c r="B50" s="9" t="str">
        <f>"101005227"</f>
        <v>101005227</v>
      </c>
      <c r="C50" s="9" t="str">
        <f t="shared" si="2"/>
        <v>2023003</v>
      </c>
      <c r="D50" s="9" t="s">
        <v>11</v>
      </c>
      <c r="E50" s="10">
        <v>92</v>
      </c>
      <c r="F50" s="10">
        <v>86</v>
      </c>
      <c r="G50" s="10">
        <v>0</v>
      </c>
      <c r="H50" s="10">
        <v>89.6</v>
      </c>
    </row>
    <row r="51" ht="19.95" customHeight="1" spans="1:8">
      <c r="A51" s="9">
        <v>49</v>
      </c>
      <c r="B51" s="9" t="str">
        <f>"101005509"</f>
        <v>101005509</v>
      </c>
      <c r="C51" s="9" t="str">
        <f t="shared" si="2"/>
        <v>2023003</v>
      </c>
      <c r="D51" s="9" t="s">
        <v>11</v>
      </c>
      <c r="E51" s="10">
        <v>96.5</v>
      </c>
      <c r="F51" s="10">
        <v>79</v>
      </c>
      <c r="G51" s="10">
        <v>0</v>
      </c>
      <c r="H51" s="10">
        <v>89.5</v>
      </c>
    </row>
    <row r="52" ht="19.95" customHeight="1" spans="1:8">
      <c r="A52" s="9">
        <v>50</v>
      </c>
      <c r="B52" s="9" t="str">
        <f>"101005719"</f>
        <v>101005719</v>
      </c>
      <c r="C52" s="9" t="str">
        <f t="shared" si="2"/>
        <v>2023003</v>
      </c>
      <c r="D52" s="9" t="s">
        <v>11</v>
      </c>
      <c r="E52" s="10">
        <v>95</v>
      </c>
      <c r="F52" s="10">
        <v>79.5</v>
      </c>
      <c r="G52" s="10">
        <v>0</v>
      </c>
      <c r="H52" s="10">
        <v>88.8</v>
      </c>
    </row>
    <row r="53" ht="19.95" customHeight="1" spans="1:8">
      <c r="A53" s="9">
        <v>51</v>
      </c>
      <c r="B53" s="9" t="str">
        <f>"101005729"</f>
        <v>101005729</v>
      </c>
      <c r="C53" s="9" t="str">
        <f t="shared" si="2"/>
        <v>2023003</v>
      </c>
      <c r="D53" s="9" t="s">
        <v>11</v>
      </c>
      <c r="E53" s="10">
        <v>94</v>
      </c>
      <c r="F53" s="10">
        <v>78.5</v>
      </c>
      <c r="G53" s="10">
        <v>0</v>
      </c>
      <c r="H53" s="10">
        <v>87.8</v>
      </c>
    </row>
    <row r="54" ht="19.95" customHeight="1" spans="1:8">
      <c r="A54" s="9">
        <v>52</v>
      </c>
      <c r="B54" s="9" t="str">
        <f>"101005913"</f>
        <v>101005913</v>
      </c>
      <c r="C54" s="9" t="str">
        <f t="shared" si="2"/>
        <v>2023003</v>
      </c>
      <c r="D54" s="9" t="s">
        <v>11</v>
      </c>
      <c r="E54" s="10">
        <v>87.5</v>
      </c>
      <c r="F54" s="10">
        <v>88</v>
      </c>
      <c r="G54" s="10">
        <v>0</v>
      </c>
      <c r="H54" s="10">
        <v>87.7</v>
      </c>
    </row>
    <row r="55" ht="19.95" customHeight="1" spans="1:8">
      <c r="A55" s="9">
        <v>53</v>
      </c>
      <c r="B55" s="9" t="str">
        <f>"101005627"</f>
        <v>101005627</v>
      </c>
      <c r="C55" s="9" t="str">
        <f t="shared" si="2"/>
        <v>2023003</v>
      </c>
      <c r="D55" s="9" t="s">
        <v>11</v>
      </c>
      <c r="E55" s="10">
        <v>93</v>
      </c>
      <c r="F55" s="10">
        <v>79.5</v>
      </c>
      <c r="G55" s="10">
        <v>0</v>
      </c>
      <c r="H55" s="10">
        <v>87.6</v>
      </c>
    </row>
    <row r="56" ht="19.95" customHeight="1" spans="1:8">
      <c r="A56" s="9">
        <v>54</v>
      </c>
      <c r="B56" s="9" t="str">
        <f>"101005912"</f>
        <v>101005912</v>
      </c>
      <c r="C56" s="9" t="str">
        <f t="shared" si="2"/>
        <v>2023003</v>
      </c>
      <c r="D56" s="9" t="s">
        <v>11</v>
      </c>
      <c r="E56" s="10">
        <v>88.5</v>
      </c>
      <c r="F56" s="10">
        <v>85</v>
      </c>
      <c r="G56" s="10">
        <v>0</v>
      </c>
      <c r="H56" s="10">
        <v>87.1</v>
      </c>
    </row>
    <row r="57" ht="19.95" customHeight="1" spans="1:8">
      <c r="A57" s="9">
        <v>55</v>
      </c>
      <c r="B57" s="9" t="str">
        <f>"101005409"</f>
        <v>101005409</v>
      </c>
      <c r="C57" s="9" t="str">
        <f t="shared" si="2"/>
        <v>2023003</v>
      </c>
      <c r="D57" s="9" t="s">
        <v>11</v>
      </c>
      <c r="E57" s="10">
        <v>87</v>
      </c>
      <c r="F57" s="10">
        <v>86</v>
      </c>
      <c r="G57" s="10">
        <v>0</v>
      </c>
      <c r="H57" s="10">
        <v>86.6</v>
      </c>
    </row>
    <row r="58" ht="19.95" customHeight="1" spans="1:8">
      <c r="A58" s="9">
        <v>56</v>
      </c>
      <c r="B58" s="9" t="str">
        <f>"101007204"</f>
        <v>101007204</v>
      </c>
      <c r="C58" s="9" t="str">
        <f t="shared" ref="C58:C75" si="3">"2023004"</f>
        <v>2023004</v>
      </c>
      <c r="D58" s="9" t="s">
        <v>12</v>
      </c>
      <c r="E58" s="10">
        <v>104</v>
      </c>
      <c r="F58" s="10">
        <v>91.5</v>
      </c>
      <c r="G58" s="10">
        <v>0</v>
      </c>
      <c r="H58" s="10">
        <v>99</v>
      </c>
    </row>
    <row r="59" ht="19.95" customHeight="1" spans="1:8">
      <c r="A59" s="9">
        <v>57</v>
      </c>
      <c r="B59" s="9" t="str">
        <f>"101006724"</f>
        <v>101006724</v>
      </c>
      <c r="C59" s="9" t="str">
        <f t="shared" si="3"/>
        <v>2023004</v>
      </c>
      <c r="D59" s="9" t="s">
        <v>12</v>
      </c>
      <c r="E59" s="10">
        <v>108.5</v>
      </c>
      <c r="F59" s="10">
        <v>83</v>
      </c>
      <c r="G59" s="10">
        <v>0</v>
      </c>
      <c r="H59" s="10">
        <v>98.3</v>
      </c>
    </row>
    <row r="60" ht="19.95" customHeight="1" spans="1:8">
      <c r="A60" s="9">
        <v>58</v>
      </c>
      <c r="B60" s="9" t="str">
        <f>"101006117"</f>
        <v>101006117</v>
      </c>
      <c r="C60" s="9" t="str">
        <f t="shared" si="3"/>
        <v>2023004</v>
      </c>
      <c r="D60" s="9" t="s">
        <v>12</v>
      </c>
      <c r="E60" s="10">
        <v>107.5</v>
      </c>
      <c r="F60" s="10">
        <v>81</v>
      </c>
      <c r="G60" s="10">
        <v>0</v>
      </c>
      <c r="H60" s="10">
        <v>96.9</v>
      </c>
    </row>
    <row r="61" ht="19.95" customHeight="1" spans="1:8">
      <c r="A61" s="9">
        <v>59</v>
      </c>
      <c r="B61" s="9" t="str">
        <f>"101007116"</f>
        <v>101007116</v>
      </c>
      <c r="C61" s="9" t="str">
        <f t="shared" si="3"/>
        <v>2023004</v>
      </c>
      <c r="D61" s="9" t="s">
        <v>12</v>
      </c>
      <c r="E61" s="10">
        <v>99</v>
      </c>
      <c r="F61" s="10">
        <v>93</v>
      </c>
      <c r="G61" s="10">
        <v>0</v>
      </c>
      <c r="H61" s="10">
        <v>96.6</v>
      </c>
    </row>
    <row r="62" ht="19.95" customHeight="1" spans="1:8">
      <c r="A62" s="9">
        <v>60</v>
      </c>
      <c r="B62" s="9" t="str">
        <f>"101006521"</f>
        <v>101006521</v>
      </c>
      <c r="C62" s="9" t="str">
        <f t="shared" si="3"/>
        <v>2023004</v>
      </c>
      <c r="D62" s="9" t="s">
        <v>12</v>
      </c>
      <c r="E62" s="10">
        <v>98.5</v>
      </c>
      <c r="F62" s="10">
        <v>93.5</v>
      </c>
      <c r="G62" s="10">
        <v>0</v>
      </c>
      <c r="H62" s="10">
        <v>96.5</v>
      </c>
    </row>
    <row r="63" ht="19.95" customHeight="1" spans="1:8">
      <c r="A63" s="9">
        <v>61</v>
      </c>
      <c r="B63" s="9" t="str">
        <f>"101006121"</f>
        <v>101006121</v>
      </c>
      <c r="C63" s="9" t="str">
        <f t="shared" si="3"/>
        <v>2023004</v>
      </c>
      <c r="D63" s="9" t="s">
        <v>12</v>
      </c>
      <c r="E63" s="10">
        <v>102.5</v>
      </c>
      <c r="F63" s="10">
        <v>86.5</v>
      </c>
      <c r="G63" s="10">
        <v>0</v>
      </c>
      <c r="H63" s="10">
        <v>96.1</v>
      </c>
    </row>
    <row r="64" ht="19.95" customHeight="1" spans="1:8">
      <c r="A64" s="9">
        <v>62</v>
      </c>
      <c r="B64" s="9" t="str">
        <f>"101006330"</f>
        <v>101006330</v>
      </c>
      <c r="C64" s="9" t="str">
        <f t="shared" si="3"/>
        <v>2023004</v>
      </c>
      <c r="D64" s="9" t="s">
        <v>12</v>
      </c>
      <c r="E64" s="10">
        <v>105</v>
      </c>
      <c r="F64" s="10">
        <v>80</v>
      </c>
      <c r="G64" s="10">
        <v>0</v>
      </c>
      <c r="H64" s="10">
        <v>95</v>
      </c>
    </row>
    <row r="65" ht="19.95" customHeight="1" spans="1:8">
      <c r="A65" s="9">
        <v>63</v>
      </c>
      <c r="B65" s="9" t="str">
        <f>"101006203"</f>
        <v>101006203</v>
      </c>
      <c r="C65" s="9" t="str">
        <f t="shared" si="3"/>
        <v>2023004</v>
      </c>
      <c r="D65" s="9" t="s">
        <v>12</v>
      </c>
      <c r="E65" s="10">
        <v>97.5</v>
      </c>
      <c r="F65" s="10">
        <v>87</v>
      </c>
      <c r="G65" s="10">
        <v>0</v>
      </c>
      <c r="H65" s="10">
        <v>93.3</v>
      </c>
    </row>
    <row r="66" ht="19.95" customHeight="1" spans="1:8">
      <c r="A66" s="9">
        <v>64</v>
      </c>
      <c r="B66" s="9" t="str">
        <f>"101006914"</f>
        <v>101006914</v>
      </c>
      <c r="C66" s="9" t="str">
        <f t="shared" si="3"/>
        <v>2023004</v>
      </c>
      <c r="D66" s="9" t="s">
        <v>12</v>
      </c>
      <c r="E66" s="10">
        <v>98.5</v>
      </c>
      <c r="F66" s="10">
        <v>85.5</v>
      </c>
      <c r="G66" s="10">
        <v>0</v>
      </c>
      <c r="H66" s="10">
        <v>93.3</v>
      </c>
    </row>
    <row r="67" ht="19.95" customHeight="1" spans="1:8">
      <c r="A67" s="9">
        <v>65</v>
      </c>
      <c r="B67" s="9" t="str">
        <f>"101006211"</f>
        <v>101006211</v>
      </c>
      <c r="C67" s="9" t="str">
        <f t="shared" si="3"/>
        <v>2023004</v>
      </c>
      <c r="D67" s="9" t="s">
        <v>12</v>
      </c>
      <c r="E67" s="10">
        <v>93.5</v>
      </c>
      <c r="F67" s="10">
        <v>92</v>
      </c>
      <c r="G67" s="10">
        <v>0</v>
      </c>
      <c r="H67" s="10">
        <v>92.9</v>
      </c>
    </row>
    <row r="68" ht="19.95" customHeight="1" spans="1:8">
      <c r="A68" s="9">
        <v>66</v>
      </c>
      <c r="B68" s="9" t="str">
        <f>"101006705"</f>
        <v>101006705</v>
      </c>
      <c r="C68" s="9" t="str">
        <f t="shared" si="3"/>
        <v>2023004</v>
      </c>
      <c r="D68" s="9" t="s">
        <v>12</v>
      </c>
      <c r="E68" s="10">
        <v>97.5</v>
      </c>
      <c r="F68" s="10">
        <v>85</v>
      </c>
      <c r="G68" s="10">
        <v>0</v>
      </c>
      <c r="H68" s="10">
        <v>92.5</v>
      </c>
    </row>
    <row r="69" ht="19.95" customHeight="1" spans="1:8">
      <c r="A69" s="9">
        <v>67</v>
      </c>
      <c r="B69" s="9" t="str">
        <f>"101006428"</f>
        <v>101006428</v>
      </c>
      <c r="C69" s="9" t="str">
        <f t="shared" si="3"/>
        <v>2023004</v>
      </c>
      <c r="D69" s="9" t="s">
        <v>12</v>
      </c>
      <c r="E69" s="10">
        <v>90.5</v>
      </c>
      <c r="F69" s="10">
        <v>92.5</v>
      </c>
      <c r="G69" s="10">
        <v>0</v>
      </c>
      <c r="H69" s="10">
        <v>91.3</v>
      </c>
    </row>
    <row r="70" ht="19.95" customHeight="1" spans="1:8">
      <c r="A70" s="9">
        <v>68</v>
      </c>
      <c r="B70" s="9" t="str">
        <f>"101006206"</f>
        <v>101006206</v>
      </c>
      <c r="C70" s="9" t="str">
        <f t="shared" si="3"/>
        <v>2023004</v>
      </c>
      <c r="D70" s="9" t="s">
        <v>12</v>
      </c>
      <c r="E70" s="10">
        <v>98</v>
      </c>
      <c r="F70" s="10">
        <v>81</v>
      </c>
      <c r="G70" s="10">
        <v>0</v>
      </c>
      <c r="H70" s="10">
        <v>91.2</v>
      </c>
    </row>
    <row r="71" ht="19.95" customHeight="1" spans="1:8">
      <c r="A71" s="9">
        <v>69</v>
      </c>
      <c r="B71" s="9" t="str">
        <f>"101006229"</f>
        <v>101006229</v>
      </c>
      <c r="C71" s="9" t="str">
        <f t="shared" si="3"/>
        <v>2023004</v>
      </c>
      <c r="D71" s="9" t="s">
        <v>12</v>
      </c>
      <c r="E71" s="10">
        <v>92</v>
      </c>
      <c r="F71" s="10">
        <v>89.5</v>
      </c>
      <c r="G71" s="10">
        <v>0</v>
      </c>
      <c r="H71" s="10">
        <v>91</v>
      </c>
    </row>
    <row r="72" ht="19.95" customHeight="1" spans="1:8">
      <c r="A72" s="9">
        <v>70</v>
      </c>
      <c r="B72" s="9" t="str">
        <f>"101007006"</f>
        <v>101007006</v>
      </c>
      <c r="C72" s="9" t="str">
        <f t="shared" si="3"/>
        <v>2023004</v>
      </c>
      <c r="D72" s="9" t="s">
        <v>12</v>
      </c>
      <c r="E72" s="10">
        <v>94</v>
      </c>
      <c r="F72" s="10">
        <v>86</v>
      </c>
      <c r="G72" s="10">
        <v>0</v>
      </c>
      <c r="H72" s="10">
        <v>90.8</v>
      </c>
    </row>
    <row r="73" ht="19.95" customHeight="1" spans="1:8">
      <c r="A73" s="9">
        <v>71</v>
      </c>
      <c r="B73" s="9" t="str">
        <f>"101007201"</f>
        <v>101007201</v>
      </c>
      <c r="C73" s="9" t="str">
        <f t="shared" si="3"/>
        <v>2023004</v>
      </c>
      <c r="D73" s="9" t="s">
        <v>12</v>
      </c>
      <c r="E73" s="10">
        <v>94</v>
      </c>
      <c r="F73" s="10">
        <v>86</v>
      </c>
      <c r="G73" s="10">
        <v>0</v>
      </c>
      <c r="H73" s="10">
        <v>90.8</v>
      </c>
    </row>
    <row r="74" ht="19.95" customHeight="1" spans="1:8">
      <c r="A74" s="9">
        <v>72</v>
      </c>
      <c r="B74" s="9" t="str">
        <f>"101006803"</f>
        <v>101006803</v>
      </c>
      <c r="C74" s="9" t="str">
        <f t="shared" si="3"/>
        <v>2023004</v>
      </c>
      <c r="D74" s="9" t="s">
        <v>12</v>
      </c>
      <c r="E74" s="10">
        <v>91</v>
      </c>
      <c r="F74" s="10">
        <v>90</v>
      </c>
      <c r="G74" s="10">
        <v>0</v>
      </c>
      <c r="H74" s="10">
        <v>90.6</v>
      </c>
    </row>
    <row r="75" ht="19.95" customHeight="1" spans="1:8">
      <c r="A75" s="9">
        <v>73</v>
      </c>
      <c r="B75" s="9" t="str">
        <f>"101006311"</f>
        <v>101006311</v>
      </c>
      <c r="C75" s="9" t="str">
        <f t="shared" si="3"/>
        <v>2023004</v>
      </c>
      <c r="D75" s="9" t="s">
        <v>12</v>
      </c>
      <c r="E75" s="10">
        <v>95.5</v>
      </c>
      <c r="F75" s="10">
        <v>83</v>
      </c>
      <c r="G75" s="10">
        <v>0</v>
      </c>
      <c r="H75" s="10">
        <v>90.5</v>
      </c>
    </row>
    <row r="76" ht="19.95" customHeight="1" spans="1:8">
      <c r="A76" s="9">
        <v>74</v>
      </c>
      <c r="B76" s="10" t="str">
        <f>"101002315"</f>
        <v>101002315</v>
      </c>
      <c r="C76" s="10" t="str">
        <f t="shared" ref="C76:C87" si="4">"2023005"</f>
        <v>2023005</v>
      </c>
      <c r="D76" s="10" t="s">
        <v>13</v>
      </c>
      <c r="E76" s="10">
        <v>97.5</v>
      </c>
      <c r="F76" s="10">
        <v>73</v>
      </c>
      <c r="G76" s="10">
        <v>0</v>
      </c>
      <c r="H76" s="10">
        <v>87.7</v>
      </c>
    </row>
    <row r="77" ht="19.95" customHeight="1" spans="1:8">
      <c r="A77" s="9">
        <v>75</v>
      </c>
      <c r="B77" s="10" t="str">
        <f>"101002401"</f>
        <v>101002401</v>
      </c>
      <c r="C77" s="10" t="str">
        <f t="shared" si="4"/>
        <v>2023005</v>
      </c>
      <c r="D77" s="10" t="s">
        <v>13</v>
      </c>
      <c r="E77" s="10">
        <v>92</v>
      </c>
      <c r="F77" s="10">
        <v>80.5</v>
      </c>
      <c r="G77" s="10">
        <v>0</v>
      </c>
      <c r="H77" s="10">
        <v>87.4</v>
      </c>
    </row>
    <row r="78" ht="19.95" customHeight="1" spans="1:8">
      <c r="A78" s="9">
        <v>76</v>
      </c>
      <c r="B78" s="9" t="str">
        <f>"101002330"</f>
        <v>101002330</v>
      </c>
      <c r="C78" s="9" t="str">
        <f t="shared" si="4"/>
        <v>2023005</v>
      </c>
      <c r="D78" s="9" t="s">
        <v>13</v>
      </c>
      <c r="E78" s="10">
        <v>88.5</v>
      </c>
      <c r="F78" s="10">
        <v>81</v>
      </c>
      <c r="G78" s="10">
        <v>0</v>
      </c>
      <c r="H78" s="10">
        <v>85.5</v>
      </c>
    </row>
    <row r="79" ht="19.95" customHeight="1" spans="1:8">
      <c r="A79" s="9">
        <v>77</v>
      </c>
      <c r="B79" s="9" t="str">
        <f>"101002308"</f>
        <v>101002308</v>
      </c>
      <c r="C79" s="9" t="str">
        <f t="shared" si="4"/>
        <v>2023005</v>
      </c>
      <c r="D79" s="9" t="s">
        <v>13</v>
      </c>
      <c r="E79" s="10">
        <v>87.5</v>
      </c>
      <c r="F79" s="10">
        <v>81.5</v>
      </c>
      <c r="G79" s="10">
        <v>0</v>
      </c>
      <c r="H79" s="10">
        <v>85.1</v>
      </c>
    </row>
    <row r="80" ht="19.95" customHeight="1" spans="1:8">
      <c r="A80" s="9">
        <v>78</v>
      </c>
      <c r="B80" s="9" t="str">
        <f>"101002506"</f>
        <v>101002506</v>
      </c>
      <c r="C80" s="9" t="str">
        <f t="shared" si="4"/>
        <v>2023005</v>
      </c>
      <c r="D80" s="9" t="s">
        <v>13</v>
      </c>
      <c r="E80" s="10">
        <v>88.5</v>
      </c>
      <c r="F80" s="10">
        <v>78</v>
      </c>
      <c r="G80" s="10">
        <v>0</v>
      </c>
      <c r="H80" s="10">
        <v>84.3</v>
      </c>
    </row>
    <row r="81" s="3" customFormat="1" ht="19.95" customHeight="1" spans="1:8">
      <c r="A81" s="9">
        <v>79</v>
      </c>
      <c r="B81" s="10" t="str">
        <f>"101002225"</f>
        <v>101002225</v>
      </c>
      <c r="C81" s="10" t="str">
        <f t="shared" si="4"/>
        <v>2023005</v>
      </c>
      <c r="D81" s="10" t="s">
        <v>13</v>
      </c>
      <c r="E81" s="10">
        <v>83.5</v>
      </c>
      <c r="F81" s="10">
        <v>83</v>
      </c>
      <c r="G81" s="10">
        <v>0</v>
      </c>
      <c r="H81" s="10">
        <v>83.3</v>
      </c>
    </row>
    <row r="82" ht="19.95" customHeight="1" spans="1:8">
      <c r="A82" s="9">
        <v>80</v>
      </c>
      <c r="B82" s="9" t="str">
        <f>"101002514"</f>
        <v>101002514</v>
      </c>
      <c r="C82" s="9" t="str">
        <f t="shared" si="4"/>
        <v>2023005</v>
      </c>
      <c r="D82" s="9" t="s">
        <v>13</v>
      </c>
      <c r="E82" s="10">
        <v>85</v>
      </c>
      <c r="F82" s="10">
        <v>78</v>
      </c>
      <c r="G82" s="10">
        <v>0</v>
      </c>
      <c r="H82" s="10">
        <v>82.2</v>
      </c>
    </row>
    <row r="83" ht="19.95" customHeight="1" spans="1:8">
      <c r="A83" s="9">
        <v>81</v>
      </c>
      <c r="B83" s="9" t="str">
        <f>"101002202"</f>
        <v>101002202</v>
      </c>
      <c r="C83" s="9" t="str">
        <f t="shared" si="4"/>
        <v>2023005</v>
      </c>
      <c r="D83" s="9" t="s">
        <v>13</v>
      </c>
      <c r="E83" s="10">
        <v>79.5</v>
      </c>
      <c r="F83" s="10">
        <v>84.5</v>
      </c>
      <c r="G83" s="10">
        <v>0</v>
      </c>
      <c r="H83" s="10">
        <v>81.5</v>
      </c>
    </row>
    <row r="84" ht="19.95" customHeight="1" spans="1:8">
      <c r="A84" s="9">
        <v>82</v>
      </c>
      <c r="B84" s="9" t="str">
        <f>"101002505"</f>
        <v>101002505</v>
      </c>
      <c r="C84" s="9" t="str">
        <f t="shared" si="4"/>
        <v>2023005</v>
      </c>
      <c r="D84" s="9" t="s">
        <v>13</v>
      </c>
      <c r="E84" s="10">
        <v>83</v>
      </c>
      <c r="F84" s="10">
        <v>78</v>
      </c>
      <c r="G84" s="10">
        <v>0</v>
      </c>
      <c r="H84" s="10">
        <v>81</v>
      </c>
    </row>
    <row r="85" ht="19.95" customHeight="1" spans="1:8">
      <c r="A85" s="9">
        <v>83</v>
      </c>
      <c r="B85" s="9" t="str">
        <f>"101002221"</f>
        <v>101002221</v>
      </c>
      <c r="C85" s="9" t="str">
        <f t="shared" si="4"/>
        <v>2023005</v>
      </c>
      <c r="D85" s="9" t="s">
        <v>13</v>
      </c>
      <c r="E85" s="10">
        <v>83.5</v>
      </c>
      <c r="F85" s="10">
        <v>74.5</v>
      </c>
      <c r="G85" s="10">
        <v>0</v>
      </c>
      <c r="H85" s="10">
        <v>79.9</v>
      </c>
    </row>
    <row r="86" ht="19.95" customHeight="1" spans="1:8">
      <c r="A86" s="9">
        <v>84</v>
      </c>
      <c r="B86" s="9" t="str">
        <f>"101002212"</f>
        <v>101002212</v>
      </c>
      <c r="C86" s="9" t="str">
        <f t="shared" si="4"/>
        <v>2023005</v>
      </c>
      <c r="D86" s="9" t="s">
        <v>13</v>
      </c>
      <c r="E86" s="10">
        <v>83</v>
      </c>
      <c r="F86" s="10">
        <v>74.5</v>
      </c>
      <c r="G86" s="10">
        <v>0</v>
      </c>
      <c r="H86" s="10">
        <v>79.6</v>
      </c>
    </row>
    <row r="87" ht="19.95" customHeight="1" spans="1:8">
      <c r="A87" s="9">
        <v>85</v>
      </c>
      <c r="B87" s="9" t="str">
        <f>"101002305"</f>
        <v>101002305</v>
      </c>
      <c r="C87" s="9" t="str">
        <f t="shared" si="4"/>
        <v>2023005</v>
      </c>
      <c r="D87" s="9" t="s">
        <v>13</v>
      </c>
      <c r="E87" s="10">
        <v>85</v>
      </c>
      <c r="F87" s="10">
        <v>71.5</v>
      </c>
      <c r="G87" s="10">
        <v>0</v>
      </c>
      <c r="H87" s="10">
        <v>79.6</v>
      </c>
    </row>
    <row r="88" ht="19.95" customHeight="1" spans="1:8">
      <c r="A88" s="9">
        <v>86</v>
      </c>
      <c r="B88" s="9" t="str">
        <f>"101001514"</f>
        <v>101001514</v>
      </c>
      <c r="C88" s="9" t="str">
        <f t="shared" ref="C88:C99" si="5">"2023006"</f>
        <v>2023006</v>
      </c>
      <c r="D88" s="9" t="s">
        <v>14</v>
      </c>
      <c r="E88" s="10">
        <v>98.5</v>
      </c>
      <c r="F88" s="10">
        <v>94.5</v>
      </c>
      <c r="G88" s="10">
        <v>0</v>
      </c>
      <c r="H88" s="10">
        <v>96.9</v>
      </c>
    </row>
    <row r="89" ht="19.95" customHeight="1" spans="1:8">
      <c r="A89" s="9">
        <v>87</v>
      </c>
      <c r="B89" s="9" t="str">
        <f>"101001912"</f>
        <v>101001912</v>
      </c>
      <c r="C89" s="9" t="str">
        <f t="shared" si="5"/>
        <v>2023006</v>
      </c>
      <c r="D89" s="9" t="s">
        <v>14</v>
      </c>
      <c r="E89" s="10">
        <v>98</v>
      </c>
      <c r="F89" s="10">
        <v>88</v>
      </c>
      <c r="G89" s="10">
        <v>0</v>
      </c>
      <c r="H89" s="10">
        <v>94</v>
      </c>
    </row>
    <row r="90" ht="19.95" customHeight="1" spans="1:8">
      <c r="A90" s="9">
        <v>88</v>
      </c>
      <c r="B90" s="9" t="str">
        <f>"101001608"</f>
        <v>101001608</v>
      </c>
      <c r="C90" s="9" t="str">
        <f t="shared" si="5"/>
        <v>2023006</v>
      </c>
      <c r="D90" s="9" t="s">
        <v>14</v>
      </c>
      <c r="E90" s="10">
        <v>99.5</v>
      </c>
      <c r="F90" s="10">
        <v>84.5</v>
      </c>
      <c r="G90" s="10">
        <v>0</v>
      </c>
      <c r="H90" s="10">
        <v>93.5</v>
      </c>
    </row>
    <row r="91" ht="19.95" customHeight="1" spans="1:8">
      <c r="A91" s="9">
        <v>89</v>
      </c>
      <c r="B91" s="9" t="str">
        <f>"101001403"</f>
        <v>101001403</v>
      </c>
      <c r="C91" s="9" t="str">
        <f t="shared" si="5"/>
        <v>2023006</v>
      </c>
      <c r="D91" s="9" t="s">
        <v>14</v>
      </c>
      <c r="E91" s="10">
        <v>93.5</v>
      </c>
      <c r="F91" s="10">
        <v>85.5</v>
      </c>
      <c r="G91" s="10">
        <v>0</v>
      </c>
      <c r="H91" s="10">
        <v>90.3</v>
      </c>
    </row>
    <row r="92" ht="19.95" customHeight="1" spans="1:8">
      <c r="A92" s="9">
        <v>90</v>
      </c>
      <c r="B92" s="9" t="str">
        <f>"101001902"</f>
        <v>101001902</v>
      </c>
      <c r="C92" s="9" t="str">
        <f t="shared" si="5"/>
        <v>2023006</v>
      </c>
      <c r="D92" s="9" t="s">
        <v>14</v>
      </c>
      <c r="E92" s="10">
        <v>91.5</v>
      </c>
      <c r="F92" s="10">
        <v>87</v>
      </c>
      <c r="G92" s="10">
        <v>0</v>
      </c>
      <c r="H92" s="10">
        <v>89.7</v>
      </c>
    </row>
    <row r="93" ht="19.95" customHeight="1" spans="1:8">
      <c r="A93" s="9">
        <v>91</v>
      </c>
      <c r="B93" s="9" t="str">
        <f>"101001711"</f>
        <v>101001711</v>
      </c>
      <c r="C93" s="9" t="str">
        <f t="shared" si="5"/>
        <v>2023006</v>
      </c>
      <c r="D93" s="9" t="s">
        <v>14</v>
      </c>
      <c r="E93" s="10">
        <v>95.5</v>
      </c>
      <c r="F93" s="10">
        <v>79.5</v>
      </c>
      <c r="G93" s="10">
        <v>0</v>
      </c>
      <c r="H93" s="10">
        <v>89.1</v>
      </c>
    </row>
    <row r="94" s="3" customFormat="1" ht="19.95" customHeight="1" spans="1:8">
      <c r="A94" s="9">
        <v>92</v>
      </c>
      <c r="B94" s="10" t="str">
        <f>"101001913"</f>
        <v>101001913</v>
      </c>
      <c r="C94" s="10" t="str">
        <f t="shared" si="5"/>
        <v>2023006</v>
      </c>
      <c r="D94" s="10" t="s">
        <v>14</v>
      </c>
      <c r="E94" s="10">
        <v>94</v>
      </c>
      <c r="F94" s="10">
        <v>80.5</v>
      </c>
      <c r="G94" s="10">
        <v>0</v>
      </c>
      <c r="H94" s="10">
        <v>88.6</v>
      </c>
    </row>
    <row r="95" ht="19.95" customHeight="1" spans="1:8">
      <c r="A95" s="9">
        <v>93</v>
      </c>
      <c r="B95" s="9" t="str">
        <f>"101001717"</f>
        <v>101001717</v>
      </c>
      <c r="C95" s="9" t="str">
        <f t="shared" si="5"/>
        <v>2023006</v>
      </c>
      <c r="D95" s="9" t="s">
        <v>14</v>
      </c>
      <c r="E95" s="10">
        <v>91</v>
      </c>
      <c r="F95" s="10">
        <v>83</v>
      </c>
      <c r="G95" s="10">
        <v>0</v>
      </c>
      <c r="H95" s="10">
        <v>87.8</v>
      </c>
    </row>
    <row r="96" ht="19.95" customHeight="1" spans="1:8">
      <c r="A96" s="9">
        <v>94</v>
      </c>
      <c r="B96" s="9" t="str">
        <f>"101001809"</f>
        <v>101001809</v>
      </c>
      <c r="C96" s="9" t="str">
        <f t="shared" si="5"/>
        <v>2023006</v>
      </c>
      <c r="D96" s="9" t="s">
        <v>14</v>
      </c>
      <c r="E96" s="10">
        <v>91.5</v>
      </c>
      <c r="F96" s="10">
        <v>81</v>
      </c>
      <c r="G96" s="10">
        <v>0</v>
      </c>
      <c r="H96" s="10">
        <v>87.3</v>
      </c>
    </row>
    <row r="97" ht="19.95" customHeight="1" spans="1:8">
      <c r="A97" s="9">
        <v>95</v>
      </c>
      <c r="B97" s="9" t="str">
        <f>"101001815"</f>
        <v>101001815</v>
      </c>
      <c r="C97" s="9" t="str">
        <f t="shared" si="5"/>
        <v>2023006</v>
      </c>
      <c r="D97" s="9" t="s">
        <v>14</v>
      </c>
      <c r="E97" s="10">
        <v>89</v>
      </c>
      <c r="F97" s="10">
        <v>84.5</v>
      </c>
      <c r="G97" s="10">
        <v>0</v>
      </c>
      <c r="H97" s="10">
        <v>87.2</v>
      </c>
    </row>
    <row r="98" ht="19.95" customHeight="1" spans="1:8">
      <c r="A98" s="9">
        <v>96</v>
      </c>
      <c r="B98" s="9" t="str">
        <f>"101001523"</f>
        <v>101001523</v>
      </c>
      <c r="C98" s="9" t="str">
        <f t="shared" si="5"/>
        <v>2023006</v>
      </c>
      <c r="D98" s="9" t="s">
        <v>14</v>
      </c>
      <c r="E98" s="10">
        <v>90</v>
      </c>
      <c r="F98" s="10">
        <v>82.5</v>
      </c>
      <c r="G98" s="10">
        <v>0</v>
      </c>
      <c r="H98" s="10">
        <v>87</v>
      </c>
    </row>
    <row r="99" ht="19.95" customHeight="1" spans="1:8">
      <c r="A99" s="9">
        <v>97</v>
      </c>
      <c r="B99" s="9" t="str">
        <f>"101001524"</f>
        <v>101001524</v>
      </c>
      <c r="C99" s="9" t="str">
        <f t="shared" si="5"/>
        <v>2023006</v>
      </c>
      <c r="D99" s="9" t="s">
        <v>14</v>
      </c>
      <c r="E99" s="10">
        <v>90</v>
      </c>
      <c r="F99" s="10">
        <v>82.5</v>
      </c>
      <c r="G99" s="10">
        <v>0</v>
      </c>
      <c r="H99" s="10">
        <v>87</v>
      </c>
    </row>
    <row r="100" ht="19.95" customHeight="1" spans="1:8">
      <c r="A100" s="9">
        <v>98</v>
      </c>
      <c r="B100" s="9" t="str">
        <f>"101003019"</f>
        <v>101003019</v>
      </c>
      <c r="C100" s="9" t="str">
        <f t="shared" ref="C100:C109" si="6">"2023007"</f>
        <v>2023007</v>
      </c>
      <c r="D100" s="9" t="s">
        <v>15</v>
      </c>
      <c r="E100" s="10">
        <v>89.5</v>
      </c>
      <c r="F100" s="10">
        <v>85</v>
      </c>
      <c r="G100" s="10">
        <v>0</v>
      </c>
      <c r="H100" s="10">
        <v>87.7</v>
      </c>
    </row>
    <row r="101" ht="19.95" customHeight="1" spans="1:8">
      <c r="A101" s="9">
        <v>99</v>
      </c>
      <c r="B101" s="9" t="str">
        <f>"101003112"</f>
        <v>101003112</v>
      </c>
      <c r="C101" s="9" t="str">
        <f t="shared" si="6"/>
        <v>2023007</v>
      </c>
      <c r="D101" s="9" t="s">
        <v>15</v>
      </c>
      <c r="E101" s="10">
        <v>89</v>
      </c>
      <c r="F101" s="10">
        <v>84</v>
      </c>
      <c r="G101" s="10">
        <v>0</v>
      </c>
      <c r="H101" s="10">
        <v>87</v>
      </c>
    </row>
    <row r="102" ht="19.95" customHeight="1" spans="1:8">
      <c r="A102" s="9">
        <v>100</v>
      </c>
      <c r="B102" s="9" t="str">
        <f>"101003115"</f>
        <v>101003115</v>
      </c>
      <c r="C102" s="9" t="str">
        <f t="shared" si="6"/>
        <v>2023007</v>
      </c>
      <c r="D102" s="9" t="s">
        <v>15</v>
      </c>
      <c r="E102" s="10">
        <v>82</v>
      </c>
      <c r="F102" s="10">
        <v>91</v>
      </c>
      <c r="G102" s="10">
        <v>0</v>
      </c>
      <c r="H102" s="10">
        <v>85.6</v>
      </c>
    </row>
    <row r="103" ht="19.95" customHeight="1" spans="1:8">
      <c r="A103" s="9">
        <v>101</v>
      </c>
      <c r="B103" s="9" t="str">
        <f>"101003210"</f>
        <v>101003210</v>
      </c>
      <c r="C103" s="9" t="str">
        <f t="shared" si="6"/>
        <v>2023007</v>
      </c>
      <c r="D103" s="9" t="s">
        <v>15</v>
      </c>
      <c r="E103" s="10">
        <v>85.5</v>
      </c>
      <c r="F103" s="10">
        <v>82.5</v>
      </c>
      <c r="G103" s="10">
        <v>0</v>
      </c>
      <c r="H103" s="10">
        <v>84.3</v>
      </c>
    </row>
    <row r="104" ht="19.95" customHeight="1" spans="1:8">
      <c r="A104" s="9">
        <v>102</v>
      </c>
      <c r="B104" s="9" t="str">
        <f>"101003211"</f>
        <v>101003211</v>
      </c>
      <c r="C104" s="9" t="str">
        <f t="shared" si="6"/>
        <v>2023007</v>
      </c>
      <c r="D104" s="9" t="s">
        <v>15</v>
      </c>
      <c r="E104" s="10">
        <v>87.5</v>
      </c>
      <c r="F104" s="10">
        <v>76</v>
      </c>
      <c r="G104" s="10">
        <v>0</v>
      </c>
      <c r="H104" s="10">
        <v>82.9</v>
      </c>
    </row>
    <row r="105" ht="19.95" customHeight="1" spans="1:8">
      <c r="A105" s="9">
        <v>103</v>
      </c>
      <c r="B105" s="9" t="str">
        <f>"101003224"</f>
        <v>101003224</v>
      </c>
      <c r="C105" s="9" t="str">
        <f t="shared" si="6"/>
        <v>2023007</v>
      </c>
      <c r="D105" s="9" t="s">
        <v>15</v>
      </c>
      <c r="E105" s="10">
        <v>79</v>
      </c>
      <c r="F105" s="10">
        <v>85.5</v>
      </c>
      <c r="G105" s="10">
        <v>0</v>
      </c>
      <c r="H105" s="10">
        <v>81.6</v>
      </c>
    </row>
    <row r="106" ht="19.95" customHeight="1" spans="1:8">
      <c r="A106" s="9">
        <v>104</v>
      </c>
      <c r="B106" s="9" t="str">
        <f>"101003225"</f>
        <v>101003225</v>
      </c>
      <c r="C106" s="9" t="str">
        <f t="shared" si="6"/>
        <v>2023007</v>
      </c>
      <c r="D106" s="9" t="s">
        <v>15</v>
      </c>
      <c r="E106" s="10">
        <v>80</v>
      </c>
      <c r="F106" s="10">
        <v>84</v>
      </c>
      <c r="G106" s="10">
        <v>0</v>
      </c>
      <c r="H106" s="10">
        <v>81.6</v>
      </c>
    </row>
    <row r="107" ht="19.95" customHeight="1" spans="1:8">
      <c r="A107" s="9">
        <v>105</v>
      </c>
      <c r="B107" s="9" t="str">
        <f>"101003126"</f>
        <v>101003126</v>
      </c>
      <c r="C107" s="9" t="str">
        <f t="shared" si="6"/>
        <v>2023007</v>
      </c>
      <c r="D107" s="9" t="s">
        <v>15</v>
      </c>
      <c r="E107" s="10">
        <v>75.5</v>
      </c>
      <c r="F107" s="10">
        <v>88.5</v>
      </c>
      <c r="G107" s="10">
        <v>0</v>
      </c>
      <c r="H107" s="10">
        <v>80.7</v>
      </c>
    </row>
    <row r="108" ht="19.95" customHeight="1" spans="1:8">
      <c r="A108" s="9">
        <v>106</v>
      </c>
      <c r="B108" s="9" t="str">
        <f>"101003028"</f>
        <v>101003028</v>
      </c>
      <c r="C108" s="9" t="str">
        <f t="shared" si="6"/>
        <v>2023007</v>
      </c>
      <c r="D108" s="9" t="s">
        <v>15</v>
      </c>
      <c r="E108" s="10">
        <v>78</v>
      </c>
      <c r="F108" s="10">
        <v>84</v>
      </c>
      <c r="G108" s="10">
        <v>0</v>
      </c>
      <c r="H108" s="10">
        <v>80.4</v>
      </c>
    </row>
    <row r="109" ht="19.95" customHeight="1" spans="1:8">
      <c r="A109" s="9">
        <v>107</v>
      </c>
      <c r="B109" s="9" t="str">
        <f>"101003120"</f>
        <v>101003120</v>
      </c>
      <c r="C109" s="9" t="str">
        <f t="shared" si="6"/>
        <v>2023007</v>
      </c>
      <c r="D109" s="9" t="s">
        <v>15</v>
      </c>
      <c r="E109" s="10">
        <v>77</v>
      </c>
      <c r="F109" s="10">
        <v>85.5</v>
      </c>
      <c r="G109" s="10">
        <v>0</v>
      </c>
      <c r="H109" s="10">
        <v>80.4</v>
      </c>
    </row>
    <row r="110" ht="19.95" customHeight="1" spans="1:8">
      <c r="A110" s="9">
        <v>108</v>
      </c>
      <c r="B110" s="9" t="str">
        <f>"504025322"</f>
        <v>504025322</v>
      </c>
      <c r="C110" s="9" t="str">
        <f t="shared" ref="C110:C123" si="7">"2023008"</f>
        <v>2023008</v>
      </c>
      <c r="D110" s="9" t="s">
        <v>16</v>
      </c>
      <c r="E110" s="10">
        <v>97.5</v>
      </c>
      <c r="F110" s="10">
        <v>89.5</v>
      </c>
      <c r="G110" s="10">
        <v>0</v>
      </c>
      <c r="H110" s="10">
        <v>94.3</v>
      </c>
    </row>
    <row r="111" ht="19.95" customHeight="1" spans="1:8">
      <c r="A111" s="9">
        <v>109</v>
      </c>
      <c r="B111" s="9" t="str">
        <f>"504025001"</f>
        <v>504025001</v>
      </c>
      <c r="C111" s="9" t="str">
        <f t="shared" si="7"/>
        <v>2023008</v>
      </c>
      <c r="D111" s="9" t="s">
        <v>16</v>
      </c>
      <c r="E111" s="10">
        <v>89.5</v>
      </c>
      <c r="F111" s="10">
        <v>95.5</v>
      </c>
      <c r="G111" s="10">
        <v>0</v>
      </c>
      <c r="H111" s="10">
        <v>91.9</v>
      </c>
    </row>
    <row r="112" ht="19.95" customHeight="1" spans="1:8">
      <c r="A112" s="9">
        <v>110</v>
      </c>
      <c r="B112" s="9" t="str">
        <f>"504025326"</f>
        <v>504025326</v>
      </c>
      <c r="C112" s="9" t="str">
        <f t="shared" si="7"/>
        <v>2023008</v>
      </c>
      <c r="D112" s="9" t="s">
        <v>16</v>
      </c>
      <c r="E112" s="10">
        <v>91.5</v>
      </c>
      <c r="F112" s="10">
        <v>91</v>
      </c>
      <c r="G112" s="10">
        <v>0</v>
      </c>
      <c r="H112" s="10">
        <v>91.3</v>
      </c>
    </row>
    <row r="113" ht="19.95" customHeight="1" spans="1:8">
      <c r="A113" s="9">
        <v>111</v>
      </c>
      <c r="B113" s="9" t="str">
        <f>"504025208"</f>
        <v>504025208</v>
      </c>
      <c r="C113" s="9" t="str">
        <f t="shared" si="7"/>
        <v>2023008</v>
      </c>
      <c r="D113" s="9" t="s">
        <v>16</v>
      </c>
      <c r="E113" s="10">
        <v>89.5</v>
      </c>
      <c r="F113" s="10">
        <v>93.5</v>
      </c>
      <c r="G113" s="10">
        <v>0</v>
      </c>
      <c r="H113" s="10">
        <v>91.1</v>
      </c>
    </row>
    <row r="114" ht="19.95" customHeight="1" spans="1:8">
      <c r="A114" s="9">
        <v>112</v>
      </c>
      <c r="B114" s="9" t="str">
        <f>"504024903"</f>
        <v>504024903</v>
      </c>
      <c r="C114" s="9" t="str">
        <f t="shared" si="7"/>
        <v>2023008</v>
      </c>
      <c r="D114" s="9" t="s">
        <v>16</v>
      </c>
      <c r="E114" s="10">
        <v>87.5</v>
      </c>
      <c r="F114" s="10">
        <v>95.5</v>
      </c>
      <c r="G114" s="10">
        <v>0</v>
      </c>
      <c r="H114" s="10">
        <v>90.7</v>
      </c>
    </row>
    <row r="115" ht="19.95" customHeight="1" spans="1:8">
      <c r="A115" s="9">
        <v>113</v>
      </c>
      <c r="B115" s="9" t="str">
        <f>"504025224"</f>
        <v>504025224</v>
      </c>
      <c r="C115" s="9" t="str">
        <f t="shared" si="7"/>
        <v>2023008</v>
      </c>
      <c r="D115" s="9" t="s">
        <v>16</v>
      </c>
      <c r="E115" s="10">
        <v>90</v>
      </c>
      <c r="F115" s="10">
        <v>90</v>
      </c>
      <c r="G115" s="10">
        <v>0</v>
      </c>
      <c r="H115" s="10">
        <v>90</v>
      </c>
    </row>
    <row r="116" ht="19.95" customHeight="1" spans="1:8">
      <c r="A116" s="9">
        <v>114</v>
      </c>
      <c r="B116" s="9" t="str">
        <f>"504025028"</f>
        <v>504025028</v>
      </c>
      <c r="C116" s="9" t="str">
        <f t="shared" si="7"/>
        <v>2023008</v>
      </c>
      <c r="D116" s="9" t="s">
        <v>16</v>
      </c>
      <c r="E116" s="10">
        <v>86</v>
      </c>
      <c r="F116" s="10">
        <v>95.5</v>
      </c>
      <c r="G116" s="10">
        <v>0</v>
      </c>
      <c r="H116" s="10">
        <v>89.8</v>
      </c>
    </row>
    <row r="117" ht="19.95" customHeight="1" spans="1:8">
      <c r="A117" s="9">
        <v>115</v>
      </c>
      <c r="B117" s="9" t="str">
        <f>"504025329"</f>
        <v>504025329</v>
      </c>
      <c r="C117" s="9" t="str">
        <f t="shared" si="7"/>
        <v>2023008</v>
      </c>
      <c r="D117" s="9" t="s">
        <v>16</v>
      </c>
      <c r="E117" s="10">
        <v>92</v>
      </c>
      <c r="F117" s="10">
        <v>86</v>
      </c>
      <c r="G117" s="10">
        <v>0</v>
      </c>
      <c r="H117" s="10">
        <v>89.6</v>
      </c>
    </row>
    <row r="118" ht="19.95" customHeight="1" spans="1:8">
      <c r="A118" s="9">
        <v>116</v>
      </c>
      <c r="B118" s="9" t="str">
        <f>"504025218"</f>
        <v>504025218</v>
      </c>
      <c r="C118" s="9" t="str">
        <f t="shared" si="7"/>
        <v>2023008</v>
      </c>
      <c r="D118" s="9" t="s">
        <v>16</v>
      </c>
      <c r="E118" s="10">
        <v>94</v>
      </c>
      <c r="F118" s="10">
        <v>82.5</v>
      </c>
      <c r="G118" s="10">
        <v>0</v>
      </c>
      <c r="H118" s="10">
        <v>89.4</v>
      </c>
    </row>
    <row r="119" ht="19.95" customHeight="1" spans="1:8">
      <c r="A119" s="9">
        <v>117</v>
      </c>
      <c r="B119" s="9" t="str">
        <f>"504025403"</f>
        <v>504025403</v>
      </c>
      <c r="C119" s="9" t="str">
        <f t="shared" si="7"/>
        <v>2023008</v>
      </c>
      <c r="D119" s="9" t="s">
        <v>16</v>
      </c>
      <c r="E119" s="10">
        <v>88.5</v>
      </c>
      <c r="F119" s="10">
        <v>89</v>
      </c>
      <c r="G119" s="10">
        <v>0</v>
      </c>
      <c r="H119" s="10">
        <v>88.7</v>
      </c>
    </row>
    <row r="120" ht="19.95" customHeight="1" spans="1:8">
      <c r="A120" s="9">
        <v>118</v>
      </c>
      <c r="B120" s="9" t="str">
        <f>"504025202"</f>
        <v>504025202</v>
      </c>
      <c r="C120" s="9" t="str">
        <f t="shared" si="7"/>
        <v>2023008</v>
      </c>
      <c r="D120" s="9" t="s">
        <v>16</v>
      </c>
      <c r="E120" s="10">
        <v>89</v>
      </c>
      <c r="F120" s="10">
        <v>86.5</v>
      </c>
      <c r="G120" s="10">
        <v>0</v>
      </c>
      <c r="H120" s="10">
        <v>88</v>
      </c>
    </row>
    <row r="121" ht="19.95" customHeight="1" spans="1:8">
      <c r="A121" s="9">
        <v>119</v>
      </c>
      <c r="B121" s="9" t="str">
        <f>"504025118"</f>
        <v>504025118</v>
      </c>
      <c r="C121" s="9" t="str">
        <f t="shared" si="7"/>
        <v>2023008</v>
      </c>
      <c r="D121" s="9" t="s">
        <v>16</v>
      </c>
      <c r="E121" s="10">
        <v>91</v>
      </c>
      <c r="F121" s="10">
        <v>81.5</v>
      </c>
      <c r="G121" s="10">
        <v>0</v>
      </c>
      <c r="H121" s="10">
        <v>87.2</v>
      </c>
    </row>
    <row r="122" ht="19.95" customHeight="1" spans="1:8">
      <c r="A122" s="9">
        <v>120</v>
      </c>
      <c r="B122" s="9" t="str">
        <f>"504025206"</f>
        <v>504025206</v>
      </c>
      <c r="C122" s="9" t="str">
        <f t="shared" si="7"/>
        <v>2023008</v>
      </c>
      <c r="D122" s="9" t="s">
        <v>16</v>
      </c>
      <c r="E122" s="10">
        <v>85</v>
      </c>
      <c r="F122" s="10">
        <v>88.5</v>
      </c>
      <c r="G122" s="10">
        <v>0</v>
      </c>
      <c r="H122" s="10">
        <v>86.4</v>
      </c>
    </row>
    <row r="123" ht="19.95" customHeight="1" spans="1:8">
      <c r="A123" s="9">
        <v>121</v>
      </c>
      <c r="B123" s="9" t="str">
        <f>"504025405"</f>
        <v>504025405</v>
      </c>
      <c r="C123" s="9" t="str">
        <f t="shared" si="7"/>
        <v>2023008</v>
      </c>
      <c r="D123" s="9" t="s">
        <v>16</v>
      </c>
      <c r="E123" s="10">
        <v>86</v>
      </c>
      <c r="F123" s="10">
        <v>87</v>
      </c>
      <c r="G123" s="10">
        <v>0</v>
      </c>
      <c r="H123" s="10">
        <v>86.4</v>
      </c>
    </row>
    <row r="124" ht="19.95" customHeight="1" spans="1:8">
      <c r="A124" s="9">
        <v>122</v>
      </c>
      <c r="B124" s="9" t="str">
        <f>"504018510"</f>
        <v>504018510</v>
      </c>
      <c r="C124" s="9" t="str">
        <f t="shared" ref="C124:C135" si="8">"2023009"</f>
        <v>2023009</v>
      </c>
      <c r="D124" s="9" t="s">
        <v>17</v>
      </c>
      <c r="E124" s="10">
        <v>98</v>
      </c>
      <c r="F124" s="10">
        <v>86</v>
      </c>
      <c r="G124" s="10">
        <v>0</v>
      </c>
      <c r="H124" s="10">
        <v>93.2</v>
      </c>
    </row>
    <row r="125" ht="19.95" customHeight="1" spans="1:8">
      <c r="A125" s="9">
        <v>123</v>
      </c>
      <c r="B125" s="9" t="str">
        <f>"504018324"</f>
        <v>504018324</v>
      </c>
      <c r="C125" s="9" t="str">
        <f t="shared" si="8"/>
        <v>2023009</v>
      </c>
      <c r="D125" s="9" t="s">
        <v>17</v>
      </c>
      <c r="E125" s="10">
        <v>94.5</v>
      </c>
      <c r="F125" s="10">
        <v>85.5</v>
      </c>
      <c r="G125" s="10">
        <v>0</v>
      </c>
      <c r="H125" s="10">
        <v>90.9</v>
      </c>
    </row>
    <row r="126" ht="19.95" customHeight="1" spans="1:8">
      <c r="A126" s="9">
        <v>124</v>
      </c>
      <c r="B126" s="9" t="str">
        <f>"504018502"</f>
        <v>504018502</v>
      </c>
      <c r="C126" s="9" t="str">
        <f t="shared" si="8"/>
        <v>2023009</v>
      </c>
      <c r="D126" s="9" t="s">
        <v>17</v>
      </c>
      <c r="E126" s="10">
        <v>84.5</v>
      </c>
      <c r="F126" s="10">
        <v>89.5</v>
      </c>
      <c r="G126" s="10">
        <v>0</v>
      </c>
      <c r="H126" s="10">
        <v>86.5</v>
      </c>
    </row>
    <row r="127" ht="19.95" customHeight="1" spans="1:8">
      <c r="A127" s="9">
        <v>125</v>
      </c>
      <c r="B127" s="9" t="str">
        <f>"504018121"</f>
        <v>504018121</v>
      </c>
      <c r="C127" s="9" t="str">
        <f t="shared" si="8"/>
        <v>2023009</v>
      </c>
      <c r="D127" s="9" t="s">
        <v>17</v>
      </c>
      <c r="E127" s="10">
        <v>83</v>
      </c>
      <c r="F127" s="10">
        <v>87</v>
      </c>
      <c r="G127" s="10">
        <v>0</v>
      </c>
      <c r="H127" s="10">
        <v>84.6</v>
      </c>
    </row>
    <row r="128" ht="19.95" customHeight="1" spans="1:8">
      <c r="A128" s="9">
        <v>126</v>
      </c>
      <c r="B128" s="9" t="str">
        <f>"504018025"</f>
        <v>504018025</v>
      </c>
      <c r="C128" s="9" t="str">
        <f t="shared" si="8"/>
        <v>2023009</v>
      </c>
      <c r="D128" s="9" t="s">
        <v>17</v>
      </c>
      <c r="E128" s="10">
        <v>80.5</v>
      </c>
      <c r="F128" s="10">
        <v>89</v>
      </c>
      <c r="G128" s="10">
        <v>0</v>
      </c>
      <c r="H128" s="10">
        <v>83.9</v>
      </c>
    </row>
    <row r="129" ht="19.95" customHeight="1" spans="1:8">
      <c r="A129" s="9">
        <v>127</v>
      </c>
      <c r="B129" s="9" t="str">
        <f>"504018311"</f>
        <v>504018311</v>
      </c>
      <c r="C129" s="9" t="str">
        <f t="shared" si="8"/>
        <v>2023009</v>
      </c>
      <c r="D129" s="9" t="s">
        <v>17</v>
      </c>
      <c r="E129" s="10">
        <v>76.5</v>
      </c>
      <c r="F129" s="10">
        <v>93.5</v>
      </c>
      <c r="G129" s="10">
        <v>0</v>
      </c>
      <c r="H129" s="10">
        <v>83.3</v>
      </c>
    </row>
    <row r="130" ht="19.95" customHeight="1" spans="1:8">
      <c r="A130" s="9">
        <v>128</v>
      </c>
      <c r="B130" s="9" t="str">
        <f>"504018211"</f>
        <v>504018211</v>
      </c>
      <c r="C130" s="9" t="str">
        <f t="shared" si="8"/>
        <v>2023009</v>
      </c>
      <c r="D130" s="9" t="s">
        <v>17</v>
      </c>
      <c r="E130" s="10">
        <v>92.5</v>
      </c>
      <c r="F130" s="10">
        <v>69</v>
      </c>
      <c r="G130" s="10">
        <v>0</v>
      </c>
      <c r="H130" s="10">
        <v>83.1</v>
      </c>
    </row>
    <row r="131" ht="19.95" customHeight="1" spans="1:8">
      <c r="A131" s="9">
        <v>129</v>
      </c>
      <c r="B131" s="9" t="str">
        <f>"504018127"</f>
        <v>504018127</v>
      </c>
      <c r="C131" s="9" t="str">
        <f t="shared" si="8"/>
        <v>2023009</v>
      </c>
      <c r="D131" s="9" t="s">
        <v>17</v>
      </c>
      <c r="E131" s="10">
        <v>78.5</v>
      </c>
      <c r="F131" s="10">
        <v>88.5</v>
      </c>
      <c r="G131" s="10">
        <v>0</v>
      </c>
      <c r="H131" s="10">
        <v>82.5</v>
      </c>
    </row>
    <row r="132" ht="19.95" customHeight="1" spans="1:8">
      <c r="A132" s="9">
        <v>130</v>
      </c>
      <c r="B132" s="9" t="str">
        <f>"504018012"</f>
        <v>504018012</v>
      </c>
      <c r="C132" s="9" t="str">
        <f t="shared" si="8"/>
        <v>2023009</v>
      </c>
      <c r="D132" s="9" t="s">
        <v>17</v>
      </c>
      <c r="E132" s="10">
        <v>80</v>
      </c>
      <c r="F132" s="10">
        <v>84</v>
      </c>
      <c r="G132" s="10">
        <v>0</v>
      </c>
      <c r="H132" s="10">
        <v>81.6</v>
      </c>
    </row>
    <row r="133" ht="19.95" customHeight="1" spans="1:8">
      <c r="A133" s="9">
        <v>131</v>
      </c>
      <c r="B133" s="9" t="str">
        <f>"504018327"</f>
        <v>504018327</v>
      </c>
      <c r="C133" s="9" t="str">
        <f t="shared" si="8"/>
        <v>2023009</v>
      </c>
      <c r="D133" s="9" t="s">
        <v>17</v>
      </c>
      <c r="E133" s="10">
        <v>82</v>
      </c>
      <c r="F133" s="10">
        <v>80.5</v>
      </c>
      <c r="G133" s="10">
        <v>0</v>
      </c>
      <c r="H133" s="10">
        <v>81.4</v>
      </c>
    </row>
    <row r="134" ht="19.95" customHeight="1" spans="1:8">
      <c r="A134" s="9">
        <v>132</v>
      </c>
      <c r="B134" s="9" t="str">
        <f>"504018013"</f>
        <v>504018013</v>
      </c>
      <c r="C134" s="9" t="str">
        <f t="shared" si="8"/>
        <v>2023009</v>
      </c>
      <c r="D134" s="9" t="s">
        <v>17</v>
      </c>
      <c r="E134" s="10">
        <v>99.5</v>
      </c>
      <c r="F134" s="10">
        <v>52</v>
      </c>
      <c r="G134" s="10">
        <v>0</v>
      </c>
      <c r="H134" s="10">
        <v>80.5</v>
      </c>
    </row>
    <row r="135" ht="19.95" customHeight="1" spans="1:8">
      <c r="A135" s="9">
        <v>133</v>
      </c>
      <c r="B135" s="9" t="str">
        <f>"504018123"</f>
        <v>504018123</v>
      </c>
      <c r="C135" s="9" t="str">
        <f t="shared" si="8"/>
        <v>2023009</v>
      </c>
      <c r="D135" s="9" t="s">
        <v>17</v>
      </c>
      <c r="E135" s="10">
        <v>87</v>
      </c>
      <c r="F135" s="10">
        <v>70</v>
      </c>
      <c r="G135" s="10">
        <v>0</v>
      </c>
      <c r="H135" s="10">
        <v>80.2</v>
      </c>
    </row>
    <row r="136" ht="19.95" customHeight="1" spans="1:8">
      <c r="A136" s="9">
        <v>134</v>
      </c>
      <c r="B136" s="9" t="str">
        <f>"504017626"</f>
        <v>504017626</v>
      </c>
      <c r="C136" s="9" t="str">
        <f t="shared" ref="C136:C144" si="9">"2023010"</f>
        <v>2023010</v>
      </c>
      <c r="D136" s="9" t="s">
        <v>18</v>
      </c>
      <c r="E136" s="10">
        <v>102.5</v>
      </c>
      <c r="F136" s="10">
        <v>89</v>
      </c>
      <c r="G136" s="10">
        <v>0</v>
      </c>
      <c r="H136" s="10">
        <v>97.1</v>
      </c>
    </row>
    <row r="137" ht="19.95" customHeight="1" spans="1:8">
      <c r="A137" s="9">
        <v>135</v>
      </c>
      <c r="B137" s="9" t="str">
        <f>"504017623"</f>
        <v>504017623</v>
      </c>
      <c r="C137" s="9" t="str">
        <f t="shared" si="9"/>
        <v>2023010</v>
      </c>
      <c r="D137" s="9" t="s">
        <v>18</v>
      </c>
      <c r="E137" s="10">
        <v>100.5</v>
      </c>
      <c r="F137" s="10">
        <v>81.5</v>
      </c>
      <c r="G137" s="10">
        <v>0</v>
      </c>
      <c r="H137" s="10">
        <v>92.9</v>
      </c>
    </row>
    <row r="138" ht="19.95" customHeight="1" spans="1:8">
      <c r="A138" s="9">
        <v>136</v>
      </c>
      <c r="B138" s="9" t="str">
        <f>"504017621"</f>
        <v>504017621</v>
      </c>
      <c r="C138" s="9" t="str">
        <f t="shared" si="9"/>
        <v>2023010</v>
      </c>
      <c r="D138" s="9" t="s">
        <v>18</v>
      </c>
      <c r="E138" s="10">
        <v>107.5</v>
      </c>
      <c r="F138" s="10">
        <v>67.5</v>
      </c>
      <c r="G138" s="10">
        <v>0</v>
      </c>
      <c r="H138" s="10">
        <v>91.5</v>
      </c>
    </row>
    <row r="139" ht="19.95" customHeight="1" spans="1:8">
      <c r="A139" s="9">
        <v>137</v>
      </c>
      <c r="B139" s="9" t="str">
        <f>"504017614"</f>
        <v>504017614</v>
      </c>
      <c r="C139" s="9" t="str">
        <f t="shared" si="9"/>
        <v>2023010</v>
      </c>
      <c r="D139" s="9" t="s">
        <v>18</v>
      </c>
      <c r="E139" s="10">
        <v>103</v>
      </c>
      <c r="F139" s="10">
        <v>74</v>
      </c>
      <c r="G139" s="10">
        <v>0</v>
      </c>
      <c r="H139" s="10">
        <v>91.4</v>
      </c>
    </row>
    <row r="140" ht="19.95" customHeight="1" spans="1:8">
      <c r="A140" s="9">
        <v>138</v>
      </c>
      <c r="B140" s="9" t="str">
        <f>"504017630"</f>
        <v>504017630</v>
      </c>
      <c r="C140" s="9" t="str">
        <f t="shared" si="9"/>
        <v>2023010</v>
      </c>
      <c r="D140" s="9" t="s">
        <v>18</v>
      </c>
      <c r="E140" s="10">
        <v>103.5</v>
      </c>
      <c r="F140" s="10">
        <v>73</v>
      </c>
      <c r="G140" s="10">
        <v>0</v>
      </c>
      <c r="H140" s="10">
        <v>91.3</v>
      </c>
    </row>
    <row r="141" ht="19.95" customHeight="1" spans="1:8">
      <c r="A141" s="9">
        <v>139</v>
      </c>
      <c r="B141" s="9" t="str">
        <f>"504017706"</f>
        <v>504017706</v>
      </c>
      <c r="C141" s="9" t="str">
        <f t="shared" si="9"/>
        <v>2023010</v>
      </c>
      <c r="D141" s="9" t="s">
        <v>18</v>
      </c>
      <c r="E141" s="10">
        <v>97</v>
      </c>
      <c r="F141" s="10">
        <v>79</v>
      </c>
      <c r="G141" s="10">
        <v>0</v>
      </c>
      <c r="H141" s="10">
        <v>89.8</v>
      </c>
    </row>
    <row r="142" ht="19.95" customHeight="1" spans="1:8">
      <c r="A142" s="9">
        <v>140</v>
      </c>
      <c r="B142" s="9" t="str">
        <f>"504017617"</f>
        <v>504017617</v>
      </c>
      <c r="C142" s="9" t="str">
        <f t="shared" si="9"/>
        <v>2023010</v>
      </c>
      <c r="D142" s="9" t="s">
        <v>18</v>
      </c>
      <c r="E142" s="10">
        <v>103.5</v>
      </c>
      <c r="F142" s="10">
        <v>67</v>
      </c>
      <c r="G142" s="10">
        <v>0</v>
      </c>
      <c r="H142" s="10">
        <v>88.9</v>
      </c>
    </row>
    <row r="143" ht="19.95" customHeight="1" spans="1:8">
      <c r="A143" s="9">
        <v>141</v>
      </c>
      <c r="B143" s="9" t="str">
        <f>"504017613"</f>
        <v>504017613</v>
      </c>
      <c r="C143" s="9" t="str">
        <f t="shared" si="9"/>
        <v>2023010</v>
      </c>
      <c r="D143" s="9" t="s">
        <v>18</v>
      </c>
      <c r="E143" s="10">
        <v>92.5</v>
      </c>
      <c r="F143" s="10">
        <v>81</v>
      </c>
      <c r="G143" s="10">
        <v>0</v>
      </c>
      <c r="H143" s="10">
        <v>87.9</v>
      </c>
    </row>
    <row r="144" ht="19.95" customHeight="1" spans="1:8">
      <c r="A144" s="9">
        <v>142</v>
      </c>
      <c r="B144" s="9" t="str">
        <f>"504017629"</f>
        <v>504017629</v>
      </c>
      <c r="C144" s="9" t="str">
        <f t="shared" si="9"/>
        <v>2023010</v>
      </c>
      <c r="D144" s="9" t="s">
        <v>18</v>
      </c>
      <c r="E144" s="10">
        <v>100</v>
      </c>
      <c r="F144" s="10">
        <v>62</v>
      </c>
      <c r="G144" s="10">
        <v>0</v>
      </c>
      <c r="H144" s="10">
        <v>84.8</v>
      </c>
    </row>
    <row r="145" ht="19.95" customHeight="1" spans="1:8">
      <c r="A145" s="9">
        <v>143</v>
      </c>
      <c r="B145" s="9" t="str">
        <f>"504022428"</f>
        <v>504022428</v>
      </c>
      <c r="C145" s="9" t="str">
        <f t="shared" ref="C145:C156" si="10">"2023011"</f>
        <v>2023011</v>
      </c>
      <c r="D145" s="9" t="s">
        <v>19</v>
      </c>
      <c r="E145" s="10">
        <v>98</v>
      </c>
      <c r="F145" s="10">
        <v>74.5</v>
      </c>
      <c r="G145" s="10">
        <v>0</v>
      </c>
      <c r="H145" s="10">
        <v>88.6</v>
      </c>
    </row>
    <row r="146" ht="19.95" customHeight="1" spans="1:8">
      <c r="A146" s="9">
        <v>144</v>
      </c>
      <c r="B146" s="9" t="str">
        <f>"504022509"</f>
        <v>504022509</v>
      </c>
      <c r="C146" s="9" t="str">
        <f t="shared" si="10"/>
        <v>2023011</v>
      </c>
      <c r="D146" s="9" t="s">
        <v>19</v>
      </c>
      <c r="E146" s="10">
        <v>86</v>
      </c>
      <c r="F146" s="10">
        <v>91.5</v>
      </c>
      <c r="G146" s="10">
        <v>0</v>
      </c>
      <c r="H146" s="10">
        <v>88.2</v>
      </c>
    </row>
    <row r="147" ht="19.95" customHeight="1" spans="1:8">
      <c r="A147" s="9">
        <v>145</v>
      </c>
      <c r="B147" s="9" t="str">
        <f>"504022422"</f>
        <v>504022422</v>
      </c>
      <c r="C147" s="9" t="str">
        <f t="shared" si="10"/>
        <v>2023011</v>
      </c>
      <c r="D147" s="9" t="s">
        <v>19</v>
      </c>
      <c r="E147" s="10">
        <v>95</v>
      </c>
      <c r="F147" s="10">
        <v>64.5</v>
      </c>
      <c r="G147" s="10">
        <v>0</v>
      </c>
      <c r="H147" s="10">
        <v>82.8</v>
      </c>
    </row>
    <row r="148" ht="19.95" customHeight="1" spans="1:8">
      <c r="A148" s="9">
        <v>146</v>
      </c>
      <c r="B148" s="9" t="str">
        <f>"504022426"</f>
        <v>504022426</v>
      </c>
      <c r="C148" s="9" t="str">
        <f t="shared" si="10"/>
        <v>2023011</v>
      </c>
      <c r="D148" s="9" t="s">
        <v>19</v>
      </c>
      <c r="E148" s="10">
        <v>80</v>
      </c>
      <c r="F148" s="10">
        <v>83.5</v>
      </c>
      <c r="G148" s="10">
        <v>0</v>
      </c>
      <c r="H148" s="10">
        <v>81.4</v>
      </c>
    </row>
    <row r="149" ht="19.95" customHeight="1" spans="1:8">
      <c r="A149" s="9">
        <v>147</v>
      </c>
      <c r="B149" s="9" t="str">
        <f>"504022424"</f>
        <v>504022424</v>
      </c>
      <c r="C149" s="9" t="str">
        <f t="shared" si="10"/>
        <v>2023011</v>
      </c>
      <c r="D149" s="9" t="s">
        <v>19</v>
      </c>
      <c r="E149" s="10">
        <v>93.5</v>
      </c>
      <c r="F149" s="10">
        <v>58.5</v>
      </c>
      <c r="G149" s="10">
        <v>0</v>
      </c>
      <c r="H149" s="10">
        <v>79.5</v>
      </c>
    </row>
    <row r="150" ht="19.95" customHeight="1" spans="1:8">
      <c r="A150" s="9">
        <v>148</v>
      </c>
      <c r="B150" s="9" t="str">
        <f>"504022507"</f>
        <v>504022507</v>
      </c>
      <c r="C150" s="9" t="str">
        <f t="shared" si="10"/>
        <v>2023011</v>
      </c>
      <c r="D150" s="9" t="s">
        <v>19</v>
      </c>
      <c r="E150" s="10">
        <v>75.5</v>
      </c>
      <c r="F150" s="10">
        <v>84.5</v>
      </c>
      <c r="G150" s="10">
        <v>0</v>
      </c>
      <c r="H150" s="10">
        <v>79.1</v>
      </c>
    </row>
    <row r="151" ht="19.95" customHeight="1" spans="1:8">
      <c r="A151" s="9">
        <v>149</v>
      </c>
      <c r="B151" s="9" t="str">
        <f>"504022421"</f>
        <v>504022421</v>
      </c>
      <c r="C151" s="9" t="str">
        <f t="shared" si="10"/>
        <v>2023011</v>
      </c>
      <c r="D151" s="9" t="s">
        <v>19</v>
      </c>
      <c r="E151" s="10">
        <v>77</v>
      </c>
      <c r="F151" s="10">
        <v>80</v>
      </c>
      <c r="G151" s="10">
        <v>0</v>
      </c>
      <c r="H151" s="10">
        <v>78.2</v>
      </c>
    </row>
    <row r="152" ht="19.95" customHeight="1" spans="1:8">
      <c r="A152" s="9">
        <v>150</v>
      </c>
      <c r="B152" s="9" t="str">
        <f>"504022429"</f>
        <v>504022429</v>
      </c>
      <c r="C152" s="9" t="str">
        <f t="shared" si="10"/>
        <v>2023011</v>
      </c>
      <c r="D152" s="9" t="s">
        <v>19</v>
      </c>
      <c r="E152" s="10">
        <v>82.5</v>
      </c>
      <c r="F152" s="10">
        <v>58</v>
      </c>
      <c r="G152" s="10">
        <v>0</v>
      </c>
      <c r="H152" s="10">
        <v>72.7</v>
      </c>
    </row>
    <row r="153" ht="19.95" customHeight="1" spans="1:8">
      <c r="A153" s="9">
        <v>151</v>
      </c>
      <c r="B153" s="9" t="str">
        <f>"504022501"</f>
        <v>504022501</v>
      </c>
      <c r="C153" s="9" t="str">
        <f t="shared" si="10"/>
        <v>2023011</v>
      </c>
      <c r="D153" s="9" t="s">
        <v>19</v>
      </c>
      <c r="E153" s="10">
        <v>83.5</v>
      </c>
      <c r="F153" s="10">
        <v>53</v>
      </c>
      <c r="G153" s="10">
        <v>0</v>
      </c>
      <c r="H153" s="10">
        <v>71.3</v>
      </c>
    </row>
    <row r="154" ht="19.95" customHeight="1" spans="1:8">
      <c r="A154" s="9">
        <v>152</v>
      </c>
      <c r="B154" s="9" t="str">
        <f>"504022512"</f>
        <v>504022512</v>
      </c>
      <c r="C154" s="9" t="str">
        <f t="shared" si="10"/>
        <v>2023011</v>
      </c>
      <c r="D154" s="9" t="s">
        <v>19</v>
      </c>
      <c r="E154" s="10">
        <v>65.5</v>
      </c>
      <c r="F154" s="10">
        <v>80</v>
      </c>
      <c r="G154" s="10">
        <v>0</v>
      </c>
      <c r="H154" s="10">
        <v>71.3</v>
      </c>
    </row>
    <row r="155" ht="19.95" customHeight="1" spans="1:8">
      <c r="A155" s="9">
        <v>153</v>
      </c>
      <c r="B155" s="9" t="str">
        <f>"504022423"</f>
        <v>504022423</v>
      </c>
      <c r="C155" s="9" t="str">
        <f t="shared" si="10"/>
        <v>2023011</v>
      </c>
      <c r="D155" s="9" t="s">
        <v>19</v>
      </c>
      <c r="E155" s="10">
        <v>68</v>
      </c>
      <c r="F155" s="10">
        <v>67.5</v>
      </c>
      <c r="G155" s="10">
        <v>2</v>
      </c>
      <c r="H155" s="10">
        <v>69.8</v>
      </c>
    </row>
    <row r="156" s="3" customFormat="1" ht="19.95" customHeight="1" spans="1:8">
      <c r="A156" s="9">
        <v>154</v>
      </c>
      <c r="B156" s="10" t="str">
        <f>"504022427"</f>
        <v>504022427</v>
      </c>
      <c r="C156" s="10" t="str">
        <f t="shared" si="10"/>
        <v>2023011</v>
      </c>
      <c r="D156" s="10" t="s">
        <v>19</v>
      </c>
      <c r="E156" s="10">
        <v>60</v>
      </c>
      <c r="F156" s="10">
        <v>70</v>
      </c>
      <c r="G156" s="10">
        <v>0</v>
      </c>
      <c r="H156" s="10">
        <v>64</v>
      </c>
    </row>
    <row r="157" ht="19.95" customHeight="1" spans="1:8">
      <c r="A157" s="9">
        <v>155</v>
      </c>
      <c r="B157" s="9" t="str">
        <f>"504023722"</f>
        <v>504023722</v>
      </c>
      <c r="C157" s="9" t="str">
        <f t="shared" ref="C157:C162" si="11">"2023012"</f>
        <v>2023012</v>
      </c>
      <c r="D157" s="9" t="s">
        <v>20</v>
      </c>
      <c r="E157" s="10">
        <v>79.5</v>
      </c>
      <c r="F157" s="10">
        <v>90.5</v>
      </c>
      <c r="G157" s="10">
        <v>0</v>
      </c>
      <c r="H157" s="10">
        <v>83.9</v>
      </c>
    </row>
    <row r="158" ht="19.95" customHeight="1" spans="1:8">
      <c r="A158" s="9">
        <v>156</v>
      </c>
      <c r="B158" s="9" t="str">
        <f>"504023724"</f>
        <v>504023724</v>
      </c>
      <c r="C158" s="9" t="str">
        <f t="shared" si="11"/>
        <v>2023012</v>
      </c>
      <c r="D158" s="9" t="s">
        <v>20</v>
      </c>
      <c r="E158" s="10">
        <v>82</v>
      </c>
      <c r="F158" s="10">
        <v>61</v>
      </c>
      <c r="G158" s="10">
        <v>0</v>
      </c>
      <c r="H158" s="10">
        <v>73.6</v>
      </c>
    </row>
    <row r="159" ht="19.95" customHeight="1" spans="1:8">
      <c r="A159" s="9">
        <v>157</v>
      </c>
      <c r="B159" s="9" t="str">
        <f>"504023727"</f>
        <v>504023727</v>
      </c>
      <c r="C159" s="9" t="str">
        <f t="shared" si="11"/>
        <v>2023012</v>
      </c>
      <c r="D159" s="9" t="s">
        <v>20</v>
      </c>
      <c r="E159" s="10">
        <v>68</v>
      </c>
      <c r="F159" s="10">
        <v>82</v>
      </c>
      <c r="G159" s="10">
        <v>0</v>
      </c>
      <c r="H159" s="10">
        <v>73.6</v>
      </c>
    </row>
    <row r="160" ht="19.95" customHeight="1" spans="1:8">
      <c r="A160" s="9">
        <v>158</v>
      </c>
      <c r="B160" s="9" t="str">
        <f>"504023717"</f>
        <v>504023717</v>
      </c>
      <c r="C160" s="9" t="str">
        <f t="shared" si="11"/>
        <v>2023012</v>
      </c>
      <c r="D160" s="9" t="s">
        <v>20</v>
      </c>
      <c r="E160" s="10">
        <v>57</v>
      </c>
      <c r="F160" s="10">
        <v>95</v>
      </c>
      <c r="G160" s="10">
        <v>0</v>
      </c>
      <c r="H160" s="10">
        <v>72.2</v>
      </c>
    </row>
    <row r="161" ht="19.95" customHeight="1" spans="1:8">
      <c r="A161" s="9">
        <v>159</v>
      </c>
      <c r="B161" s="9" t="str">
        <f>"504023709"</f>
        <v>504023709</v>
      </c>
      <c r="C161" s="9" t="str">
        <f t="shared" si="11"/>
        <v>2023012</v>
      </c>
      <c r="D161" s="9" t="s">
        <v>20</v>
      </c>
      <c r="E161" s="10">
        <v>73.5</v>
      </c>
      <c r="F161" s="10">
        <v>65</v>
      </c>
      <c r="G161" s="10">
        <v>0</v>
      </c>
      <c r="H161" s="10">
        <v>70.1</v>
      </c>
    </row>
    <row r="162" ht="19.95" customHeight="1" spans="1:8">
      <c r="A162" s="9">
        <v>160</v>
      </c>
      <c r="B162" s="9" t="str">
        <f>"504023706"</f>
        <v>504023706</v>
      </c>
      <c r="C162" s="9" t="str">
        <f t="shared" si="11"/>
        <v>2023012</v>
      </c>
      <c r="D162" s="9" t="s">
        <v>20</v>
      </c>
      <c r="E162" s="10">
        <v>64</v>
      </c>
      <c r="F162" s="10">
        <v>71</v>
      </c>
      <c r="G162" s="10">
        <v>0</v>
      </c>
      <c r="H162" s="10">
        <v>66.8</v>
      </c>
    </row>
    <row r="163" ht="19.95" customHeight="1" spans="1:8">
      <c r="A163" s="9">
        <v>161</v>
      </c>
      <c r="B163" s="9" t="str">
        <f>"504021817"</f>
        <v>504021817</v>
      </c>
      <c r="C163" s="9" t="str">
        <f t="shared" ref="C163:C171" si="12">"2023013"</f>
        <v>2023013</v>
      </c>
      <c r="D163" s="9" t="s">
        <v>21</v>
      </c>
      <c r="E163" s="10">
        <v>94</v>
      </c>
      <c r="F163" s="10">
        <v>86.5</v>
      </c>
      <c r="G163" s="10">
        <v>0</v>
      </c>
      <c r="H163" s="10">
        <v>91</v>
      </c>
    </row>
    <row r="164" ht="19.95" customHeight="1" spans="1:8">
      <c r="A164" s="9">
        <v>162</v>
      </c>
      <c r="B164" s="9" t="str">
        <f>"504021916"</f>
        <v>504021916</v>
      </c>
      <c r="C164" s="9" t="str">
        <f t="shared" si="12"/>
        <v>2023013</v>
      </c>
      <c r="D164" s="9" t="s">
        <v>21</v>
      </c>
      <c r="E164" s="10">
        <v>90.5</v>
      </c>
      <c r="F164" s="10">
        <v>79.5</v>
      </c>
      <c r="G164" s="10">
        <v>0</v>
      </c>
      <c r="H164" s="10">
        <v>86.1</v>
      </c>
    </row>
    <row r="165" s="3" customFormat="1" ht="19.95" customHeight="1" spans="1:8">
      <c r="A165" s="9">
        <v>163</v>
      </c>
      <c r="B165" s="10" t="str">
        <f>"504021903"</f>
        <v>504021903</v>
      </c>
      <c r="C165" s="10" t="str">
        <f t="shared" si="12"/>
        <v>2023013</v>
      </c>
      <c r="D165" s="10" t="s">
        <v>21</v>
      </c>
      <c r="E165" s="10">
        <v>84</v>
      </c>
      <c r="F165" s="10">
        <v>76</v>
      </c>
      <c r="G165" s="10">
        <v>0</v>
      </c>
      <c r="H165" s="10">
        <v>80.8</v>
      </c>
    </row>
    <row r="166" ht="19.95" customHeight="1" spans="1:8">
      <c r="A166" s="9">
        <v>164</v>
      </c>
      <c r="B166" s="9" t="str">
        <f>"504021812"</f>
        <v>504021812</v>
      </c>
      <c r="C166" s="9" t="str">
        <f t="shared" si="12"/>
        <v>2023013</v>
      </c>
      <c r="D166" s="9" t="s">
        <v>21</v>
      </c>
      <c r="E166" s="10">
        <v>89</v>
      </c>
      <c r="F166" s="10">
        <v>67.5</v>
      </c>
      <c r="G166" s="10">
        <v>0</v>
      </c>
      <c r="H166" s="10">
        <v>80.4</v>
      </c>
    </row>
    <row r="167" ht="19.95" customHeight="1" spans="1:8">
      <c r="A167" s="9">
        <v>165</v>
      </c>
      <c r="B167" s="9" t="str">
        <f>"504021908"</f>
        <v>504021908</v>
      </c>
      <c r="C167" s="9" t="str">
        <f t="shared" si="12"/>
        <v>2023013</v>
      </c>
      <c r="D167" s="9" t="s">
        <v>21</v>
      </c>
      <c r="E167" s="10">
        <v>87</v>
      </c>
      <c r="F167" s="10">
        <v>66.5</v>
      </c>
      <c r="G167" s="10">
        <v>0</v>
      </c>
      <c r="H167" s="10">
        <v>78.8</v>
      </c>
    </row>
    <row r="168" ht="19.95" customHeight="1" spans="1:8">
      <c r="A168" s="9">
        <v>166</v>
      </c>
      <c r="B168" s="9" t="str">
        <f>"504021805"</f>
        <v>504021805</v>
      </c>
      <c r="C168" s="9" t="str">
        <f t="shared" si="12"/>
        <v>2023013</v>
      </c>
      <c r="D168" s="9" t="s">
        <v>21</v>
      </c>
      <c r="E168" s="10">
        <v>75.5</v>
      </c>
      <c r="F168" s="10">
        <v>79.5</v>
      </c>
      <c r="G168" s="10">
        <v>0</v>
      </c>
      <c r="H168" s="10">
        <v>77.1</v>
      </c>
    </row>
    <row r="169" ht="19.95" customHeight="1" spans="1:8">
      <c r="A169" s="9">
        <v>167</v>
      </c>
      <c r="B169" s="9" t="str">
        <f>"504021819"</f>
        <v>504021819</v>
      </c>
      <c r="C169" s="9" t="str">
        <f t="shared" si="12"/>
        <v>2023013</v>
      </c>
      <c r="D169" s="9" t="s">
        <v>21</v>
      </c>
      <c r="E169" s="10">
        <v>85.5</v>
      </c>
      <c r="F169" s="10">
        <v>64</v>
      </c>
      <c r="G169" s="10">
        <v>0</v>
      </c>
      <c r="H169" s="10">
        <v>76.9</v>
      </c>
    </row>
    <row r="170" ht="19.95" customHeight="1" spans="1:8">
      <c r="A170" s="9">
        <v>168</v>
      </c>
      <c r="B170" s="9" t="str">
        <f>"504021910"</f>
        <v>504021910</v>
      </c>
      <c r="C170" s="9" t="str">
        <f t="shared" si="12"/>
        <v>2023013</v>
      </c>
      <c r="D170" s="9" t="s">
        <v>21</v>
      </c>
      <c r="E170" s="10">
        <v>68.5</v>
      </c>
      <c r="F170" s="10">
        <v>87</v>
      </c>
      <c r="G170" s="10">
        <v>0</v>
      </c>
      <c r="H170" s="10">
        <v>75.9</v>
      </c>
    </row>
    <row r="171" ht="19.95" customHeight="1" spans="1:8">
      <c r="A171" s="9">
        <v>169</v>
      </c>
      <c r="B171" s="9" t="str">
        <f>"504021811"</f>
        <v>504021811</v>
      </c>
      <c r="C171" s="9" t="str">
        <f t="shared" si="12"/>
        <v>2023013</v>
      </c>
      <c r="D171" s="9" t="s">
        <v>21</v>
      </c>
      <c r="E171" s="10">
        <v>82</v>
      </c>
      <c r="F171" s="10">
        <v>66</v>
      </c>
      <c r="G171" s="10">
        <v>0</v>
      </c>
      <c r="H171" s="10">
        <v>75.6</v>
      </c>
    </row>
    <row r="172" ht="19.95" customHeight="1" spans="1:8">
      <c r="A172" s="9">
        <v>170</v>
      </c>
      <c r="B172" s="9" t="str">
        <f>"505029911"</f>
        <v>505029911</v>
      </c>
      <c r="C172" s="9" t="str">
        <f t="shared" ref="C172:C177" si="13">"2023014"</f>
        <v>2023014</v>
      </c>
      <c r="D172" s="9" t="s">
        <v>22</v>
      </c>
      <c r="E172" s="10">
        <v>103.5</v>
      </c>
      <c r="F172" s="10">
        <v>86.5</v>
      </c>
      <c r="G172" s="10">
        <v>0</v>
      </c>
      <c r="H172" s="10">
        <v>96.7</v>
      </c>
    </row>
    <row r="173" ht="19.95" customHeight="1" spans="1:8">
      <c r="A173" s="9">
        <v>171</v>
      </c>
      <c r="B173" s="9" t="str">
        <f>"505029915"</f>
        <v>505029915</v>
      </c>
      <c r="C173" s="9" t="str">
        <f t="shared" si="13"/>
        <v>2023014</v>
      </c>
      <c r="D173" s="9" t="s">
        <v>22</v>
      </c>
      <c r="E173" s="10">
        <v>100.5</v>
      </c>
      <c r="F173" s="10">
        <v>78.5</v>
      </c>
      <c r="G173" s="10">
        <v>0</v>
      </c>
      <c r="H173" s="10">
        <v>91.7</v>
      </c>
    </row>
    <row r="174" ht="19.95" customHeight="1" spans="1:8">
      <c r="A174" s="9">
        <v>172</v>
      </c>
      <c r="B174" s="9" t="str">
        <f>"505029819"</f>
        <v>505029819</v>
      </c>
      <c r="C174" s="9" t="str">
        <f t="shared" si="13"/>
        <v>2023014</v>
      </c>
      <c r="D174" s="9" t="s">
        <v>22</v>
      </c>
      <c r="E174" s="10">
        <v>92</v>
      </c>
      <c r="F174" s="10">
        <v>86</v>
      </c>
      <c r="G174" s="10">
        <v>0</v>
      </c>
      <c r="H174" s="10">
        <v>89.6</v>
      </c>
    </row>
    <row r="175" ht="19.95" customHeight="1" spans="1:8">
      <c r="A175" s="9">
        <v>173</v>
      </c>
      <c r="B175" s="9" t="str">
        <f>"505029918"</f>
        <v>505029918</v>
      </c>
      <c r="C175" s="9" t="str">
        <f t="shared" si="13"/>
        <v>2023014</v>
      </c>
      <c r="D175" s="9" t="s">
        <v>22</v>
      </c>
      <c r="E175" s="10">
        <v>97</v>
      </c>
      <c r="F175" s="10">
        <v>75.5</v>
      </c>
      <c r="G175" s="10">
        <v>0</v>
      </c>
      <c r="H175" s="10">
        <v>88.4</v>
      </c>
    </row>
    <row r="176" ht="19.95" customHeight="1" spans="1:8">
      <c r="A176" s="9">
        <v>174</v>
      </c>
      <c r="B176" s="9" t="str">
        <f>"505029812"</f>
        <v>505029812</v>
      </c>
      <c r="C176" s="9" t="str">
        <f t="shared" si="13"/>
        <v>2023014</v>
      </c>
      <c r="D176" s="9" t="s">
        <v>22</v>
      </c>
      <c r="E176" s="10">
        <v>95</v>
      </c>
      <c r="F176" s="10">
        <v>76.5</v>
      </c>
      <c r="G176" s="10">
        <v>0</v>
      </c>
      <c r="H176" s="10">
        <v>87.6</v>
      </c>
    </row>
    <row r="177" ht="19.95" customHeight="1" spans="1:8">
      <c r="A177" s="9">
        <v>175</v>
      </c>
      <c r="B177" s="9" t="str">
        <f>"505029813"</f>
        <v>505029813</v>
      </c>
      <c r="C177" s="9" t="str">
        <f t="shared" si="13"/>
        <v>2023014</v>
      </c>
      <c r="D177" s="9" t="s">
        <v>22</v>
      </c>
      <c r="E177" s="10">
        <v>99</v>
      </c>
      <c r="F177" s="10">
        <v>70.5</v>
      </c>
      <c r="G177" s="10">
        <v>0</v>
      </c>
      <c r="H177" s="10">
        <v>87.6</v>
      </c>
    </row>
    <row r="178" ht="19.95" customHeight="1" spans="1:8">
      <c r="A178" s="9">
        <v>176</v>
      </c>
      <c r="B178" s="9" t="str">
        <f>"505029201"</f>
        <v>505029201</v>
      </c>
      <c r="C178" s="9" t="str">
        <f t="shared" ref="C178:C189" si="14">"2023015"</f>
        <v>2023015</v>
      </c>
      <c r="D178" s="9" t="s">
        <v>23</v>
      </c>
      <c r="E178" s="10">
        <v>92.5</v>
      </c>
      <c r="F178" s="10">
        <v>95.5</v>
      </c>
      <c r="G178" s="10">
        <v>0</v>
      </c>
      <c r="H178" s="10">
        <v>93.7</v>
      </c>
    </row>
    <row r="179" ht="19.95" customHeight="1" spans="1:8">
      <c r="A179" s="9">
        <v>177</v>
      </c>
      <c r="B179" s="9" t="str">
        <f>"505029109"</f>
        <v>505029109</v>
      </c>
      <c r="C179" s="9" t="str">
        <f t="shared" si="14"/>
        <v>2023015</v>
      </c>
      <c r="D179" s="9" t="s">
        <v>23</v>
      </c>
      <c r="E179" s="10">
        <v>85</v>
      </c>
      <c r="F179" s="10">
        <v>86.5</v>
      </c>
      <c r="G179" s="10">
        <v>0</v>
      </c>
      <c r="H179" s="10">
        <v>85.6</v>
      </c>
    </row>
    <row r="180" ht="19.95" customHeight="1" spans="1:8">
      <c r="A180" s="9">
        <v>178</v>
      </c>
      <c r="B180" s="9" t="str">
        <f>"505029119"</f>
        <v>505029119</v>
      </c>
      <c r="C180" s="9" t="str">
        <f t="shared" si="14"/>
        <v>2023015</v>
      </c>
      <c r="D180" s="9" t="s">
        <v>23</v>
      </c>
      <c r="E180" s="10">
        <v>84.5</v>
      </c>
      <c r="F180" s="10">
        <v>81</v>
      </c>
      <c r="G180" s="10">
        <v>0</v>
      </c>
      <c r="H180" s="10">
        <v>83.1</v>
      </c>
    </row>
    <row r="181" ht="19.95" customHeight="1" spans="1:8">
      <c r="A181" s="9">
        <v>179</v>
      </c>
      <c r="B181" s="9" t="str">
        <f>"505029110"</f>
        <v>505029110</v>
      </c>
      <c r="C181" s="9" t="str">
        <f t="shared" si="14"/>
        <v>2023015</v>
      </c>
      <c r="D181" s="9" t="s">
        <v>23</v>
      </c>
      <c r="E181" s="10">
        <v>79</v>
      </c>
      <c r="F181" s="10">
        <v>82.5</v>
      </c>
      <c r="G181" s="10">
        <v>0</v>
      </c>
      <c r="H181" s="10">
        <v>80.4</v>
      </c>
    </row>
    <row r="182" s="3" customFormat="1" ht="19.95" customHeight="1" spans="1:8">
      <c r="A182" s="9">
        <v>180</v>
      </c>
      <c r="B182" s="10" t="str">
        <f>"505029205"</f>
        <v>505029205</v>
      </c>
      <c r="C182" s="10" t="str">
        <f t="shared" si="14"/>
        <v>2023015</v>
      </c>
      <c r="D182" s="10" t="s">
        <v>23</v>
      </c>
      <c r="E182" s="10">
        <v>72</v>
      </c>
      <c r="F182" s="10">
        <v>90.5</v>
      </c>
      <c r="G182" s="10">
        <v>0</v>
      </c>
      <c r="H182" s="10">
        <v>79.4</v>
      </c>
    </row>
    <row r="183" ht="19.95" customHeight="1" spans="1:8">
      <c r="A183" s="9">
        <v>181</v>
      </c>
      <c r="B183" s="9" t="str">
        <f>"505029206"</f>
        <v>505029206</v>
      </c>
      <c r="C183" s="9" t="str">
        <f t="shared" si="14"/>
        <v>2023015</v>
      </c>
      <c r="D183" s="9" t="s">
        <v>23</v>
      </c>
      <c r="E183" s="10">
        <v>79.5</v>
      </c>
      <c r="F183" s="10">
        <v>78</v>
      </c>
      <c r="G183" s="10">
        <v>0</v>
      </c>
      <c r="H183" s="10">
        <v>78.9</v>
      </c>
    </row>
    <row r="184" ht="19.95" customHeight="1" spans="1:8">
      <c r="A184" s="9">
        <v>182</v>
      </c>
      <c r="B184" s="9" t="str">
        <f>"505029311"</f>
        <v>505029311</v>
      </c>
      <c r="C184" s="9" t="str">
        <f t="shared" si="14"/>
        <v>2023015</v>
      </c>
      <c r="D184" s="9" t="s">
        <v>23</v>
      </c>
      <c r="E184" s="10">
        <v>81</v>
      </c>
      <c r="F184" s="10">
        <v>75.5</v>
      </c>
      <c r="G184" s="10">
        <v>0</v>
      </c>
      <c r="H184" s="10">
        <v>78.8</v>
      </c>
    </row>
    <row r="185" s="3" customFormat="1" ht="19.95" customHeight="1" spans="1:8">
      <c r="A185" s="9">
        <v>183</v>
      </c>
      <c r="B185" s="10" t="str">
        <f>"505029302"</f>
        <v>505029302</v>
      </c>
      <c r="C185" s="10" t="str">
        <f t="shared" si="14"/>
        <v>2023015</v>
      </c>
      <c r="D185" s="10" t="s">
        <v>23</v>
      </c>
      <c r="E185" s="10">
        <v>78</v>
      </c>
      <c r="F185" s="10">
        <v>78</v>
      </c>
      <c r="G185" s="10">
        <v>0</v>
      </c>
      <c r="H185" s="10">
        <v>78</v>
      </c>
    </row>
    <row r="186" ht="19.95" customHeight="1" spans="1:8">
      <c r="A186" s="9">
        <v>184</v>
      </c>
      <c r="B186" s="9" t="str">
        <f>"505029105"</f>
        <v>505029105</v>
      </c>
      <c r="C186" s="9" t="str">
        <f t="shared" si="14"/>
        <v>2023015</v>
      </c>
      <c r="D186" s="9" t="s">
        <v>23</v>
      </c>
      <c r="E186" s="10">
        <v>74.5</v>
      </c>
      <c r="F186" s="10">
        <v>78.5</v>
      </c>
      <c r="G186" s="10">
        <v>0</v>
      </c>
      <c r="H186" s="10">
        <v>76.1</v>
      </c>
    </row>
    <row r="187" ht="19.95" customHeight="1" spans="1:8">
      <c r="A187" s="9">
        <v>185</v>
      </c>
      <c r="B187" s="9" t="str">
        <f>"505029209"</f>
        <v>505029209</v>
      </c>
      <c r="C187" s="9" t="str">
        <f t="shared" si="14"/>
        <v>2023015</v>
      </c>
      <c r="D187" s="9" t="s">
        <v>23</v>
      </c>
      <c r="E187" s="10">
        <v>77</v>
      </c>
      <c r="F187" s="10">
        <v>70.5</v>
      </c>
      <c r="G187" s="10">
        <v>0</v>
      </c>
      <c r="H187" s="10">
        <v>74.4</v>
      </c>
    </row>
    <row r="188" ht="19.95" customHeight="1" spans="1:8">
      <c r="A188" s="9">
        <v>186</v>
      </c>
      <c r="B188" s="9" t="str">
        <f>"505029215"</f>
        <v>505029215</v>
      </c>
      <c r="C188" s="9" t="str">
        <f t="shared" si="14"/>
        <v>2023015</v>
      </c>
      <c r="D188" s="9" t="s">
        <v>23</v>
      </c>
      <c r="E188" s="10">
        <v>73.5</v>
      </c>
      <c r="F188" s="10">
        <v>73.5</v>
      </c>
      <c r="G188" s="10">
        <v>0</v>
      </c>
      <c r="H188" s="10">
        <v>73.5</v>
      </c>
    </row>
    <row r="189" ht="19.95" customHeight="1" spans="1:8">
      <c r="A189" s="9">
        <v>187</v>
      </c>
      <c r="B189" s="9" t="str">
        <f>"505029310"</f>
        <v>505029310</v>
      </c>
      <c r="C189" s="9" t="str">
        <f t="shared" si="14"/>
        <v>2023015</v>
      </c>
      <c r="D189" s="9" t="s">
        <v>23</v>
      </c>
      <c r="E189" s="10">
        <v>69.5</v>
      </c>
      <c r="F189" s="10">
        <v>76</v>
      </c>
      <c r="G189" s="10">
        <v>0</v>
      </c>
      <c r="H189" s="10">
        <v>72.1</v>
      </c>
    </row>
    <row r="190" ht="19.95" customHeight="1" spans="1:8">
      <c r="A190" s="9">
        <v>188</v>
      </c>
      <c r="B190" s="9" t="str">
        <f>"505026703"</f>
        <v>505026703</v>
      </c>
      <c r="C190" s="9" t="str">
        <f>"2023016"</f>
        <v>2023016</v>
      </c>
      <c r="D190" s="9" t="s">
        <v>24</v>
      </c>
      <c r="E190" s="10">
        <v>92.5</v>
      </c>
      <c r="F190" s="10">
        <v>84</v>
      </c>
      <c r="G190" s="10">
        <v>0</v>
      </c>
      <c r="H190" s="10">
        <v>89.1</v>
      </c>
    </row>
    <row r="191" ht="19.95" customHeight="1" spans="1:8">
      <c r="A191" s="9">
        <v>189</v>
      </c>
      <c r="B191" s="9" t="str">
        <f>"505026705"</f>
        <v>505026705</v>
      </c>
      <c r="C191" s="9" t="str">
        <f>"2023016"</f>
        <v>2023016</v>
      </c>
      <c r="D191" s="9" t="s">
        <v>24</v>
      </c>
      <c r="E191" s="10">
        <v>90</v>
      </c>
      <c r="F191" s="10">
        <v>81.5</v>
      </c>
      <c r="G191" s="10">
        <v>0</v>
      </c>
      <c r="H191" s="10">
        <v>86.6</v>
      </c>
    </row>
    <row r="192" ht="19.95" customHeight="1" spans="1:8">
      <c r="A192" s="9">
        <v>190</v>
      </c>
      <c r="B192" s="9" t="str">
        <f>"505026711"</f>
        <v>505026711</v>
      </c>
      <c r="C192" s="9" t="str">
        <f>"2023016"</f>
        <v>2023016</v>
      </c>
      <c r="D192" s="9" t="s">
        <v>24</v>
      </c>
      <c r="E192" s="10">
        <v>77</v>
      </c>
      <c r="F192" s="10">
        <v>95.5</v>
      </c>
      <c r="G192" s="10">
        <v>0</v>
      </c>
      <c r="H192" s="10">
        <v>84.4</v>
      </c>
    </row>
  </sheetData>
  <mergeCells count="1">
    <mergeCell ref="A1:H1"/>
  </mergeCells>
  <pageMargins left="0.707638888888889" right="0.707638888888889" top="0.747916666666667" bottom="0.747916666666667" header="0.313888888888889" footer="0.313888888888889"/>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2023-06-13T07:05:00Z</dcterms:created>
  <cp:lastPrinted>2023-06-13T07:11:00Z</cp:lastPrinted>
  <dcterms:modified xsi:type="dcterms:W3CDTF">2023-06-21T04:20:14Z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